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4375" documentId="13_ncr:1_{272474FD-14FB-46C9-A5F4-03F9F094FDA0}" xr6:coauthVersionLast="47" xr6:coauthVersionMax="47" xr10:uidLastSave="{44EFE1C9-D75F-42C3-85DD-788727D1C99E}"/>
  <bookViews>
    <workbookView xWindow="-120" yWindow="-120" windowWidth="29040" windowHeight="15720" tabRatio="928" xr2:uid="{00000000-000D-0000-FFFF-FFFF00000000}"/>
  </bookViews>
  <sheets>
    <sheet name="BALANCE GENERAL " sheetId="2" r:id="rId1"/>
    <sheet name="NOTA 1" sheetId="4" r:id="rId2"/>
    <sheet name="NOTA 2" sheetId="9" r:id="rId3"/>
    <sheet name="NOTA 3 " sheetId="8" r:id="rId4"/>
    <sheet name="NOTA 4" sheetId="6" r:id="rId5"/>
    <sheet name="NOTA 5" sheetId="7" r:id="rId6"/>
    <sheet name="NOTA 6" sheetId="11" r:id="rId7"/>
    <sheet name="INVENTARIO" sheetId="21" state="hidden" r:id="rId8"/>
  </sheets>
  <externalReferences>
    <externalReference r:id="rId9"/>
  </externalReferences>
  <definedNames>
    <definedName name="_xlnm.Print_Area" localSheetId="5">'NOTA 5'!$B$1:$L$36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5" i="9" l="1"/>
  <c r="C18" i="9"/>
  <c r="C36" i="2"/>
  <c r="I23" i="7"/>
  <c r="D15" i="6"/>
  <c r="C29" i="2"/>
  <c r="N89" i="8"/>
  <c r="L16" i="21" l="1"/>
  <c r="K16" i="21"/>
  <c r="N88" i="8" l="1"/>
  <c r="N87" i="8"/>
  <c r="N86" i="8" l="1"/>
  <c r="L87" i="8"/>
  <c r="K22" i="7"/>
  <c r="J23" i="7"/>
  <c r="K21" i="7" l="1"/>
  <c r="K19" i="7"/>
  <c r="K18" i="7"/>
  <c r="K20" i="7" l="1"/>
  <c r="K17" i="7"/>
  <c r="K16" i="7" l="1"/>
  <c r="K23" i="7" s="1"/>
  <c r="J93" i="8" l="1"/>
  <c r="J92" i="8"/>
  <c r="J91" i="8"/>
  <c r="J90" i="8"/>
  <c r="J89" i="8"/>
  <c r="J88" i="8"/>
  <c r="J87" i="8"/>
  <c r="J86" i="8"/>
  <c r="J85" i="8"/>
  <c r="J84" i="8"/>
  <c r="J83" i="8"/>
  <c r="J82" i="8"/>
  <c r="C25" i="2" l="1"/>
  <c r="L75" i="8" l="1"/>
  <c r="L76" i="8" s="1"/>
  <c r="L77" i="8" s="1"/>
  <c r="L78" i="8" s="1"/>
  <c r="L79" i="8" s="1"/>
  <c r="L80" i="8" s="1"/>
  <c r="L81" i="8" s="1"/>
  <c r="L82" i="8" s="1"/>
  <c r="L83" i="8" l="1"/>
  <c r="J45" i="8"/>
  <c r="P73" i="8"/>
  <c r="I13" i="8" s="1"/>
  <c r="J70" i="8" s="1"/>
  <c r="P47" i="8"/>
  <c r="Q47" i="8"/>
  <c r="L84" i="8" l="1"/>
  <c r="J71" i="8"/>
  <c r="L85" i="8" l="1"/>
  <c r="J72" i="8"/>
  <c r="L86" i="8" l="1"/>
  <c r="N84" i="8"/>
  <c r="N82" i="8"/>
  <c r="N81" i="8"/>
  <c r="J73" i="8"/>
  <c r="J74" i="8" s="1"/>
  <c r="I12" i="8"/>
  <c r="L63" i="8" s="1"/>
  <c r="M32" i="8"/>
  <c r="N85" i="8" l="1"/>
  <c r="N83" i="8"/>
  <c r="L64" i="8"/>
  <c r="L65" i="8" s="1"/>
  <c r="L66" i="8" s="1"/>
  <c r="L67" i="8" s="1"/>
  <c r="L68" i="8" s="1"/>
  <c r="L69" i="8" s="1"/>
  <c r="J75" i="8" l="1"/>
  <c r="L70" i="8"/>
  <c r="D21" i="9"/>
  <c r="D29" i="9" s="1"/>
  <c r="C20" i="2" l="1"/>
  <c r="J76" i="8"/>
  <c r="L71" i="8"/>
  <c r="M57" i="8"/>
  <c r="J30" i="8"/>
  <c r="J77" i="8" l="1"/>
  <c r="L72" i="8"/>
  <c r="N50" i="8"/>
  <c r="N49" i="8"/>
  <c r="N48" i="8"/>
  <c r="N47" i="8"/>
  <c r="N46" i="8"/>
  <c r="N45" i="8"/>
  <c r="J58" i="8"/>
  <c r="J59" i="8" s="1"/>
  <c r="J60" i="8" s="1"/>
  <c r="J61" i="8" s="1"/>
  <c r="J62" i="8" s="1"/>
  <c r="J63" i="8" s="1"/>
  <c r="J78" i="8" l="1"/>
  <c r="L73" i="8"/>
  <c r="J64" i="8"/>
  <c r="J79" i="8" l="1"/>
  <c r="L74" i="8"/>
  <c r="J65" i="8"/>
  <c r="I51" i="8"/>
  <c r="I52" i="8" s="1"/>
  <c r="I53" i="8" s="1"/>
  <c r="M56" i="8"/>
  <c r="M55" i="8"/>
  <c r="J80" i="8" l="1"/>
  <c r="J66" i="8"/>
  <c r="I54" i="8"/>
  <c r="M54" i="8"/>
  <c r="M53" i="8"/>
  <c r="M52" i="8"/>
  <c r="J81" i="8" l="1"/>
  <c r="N79" i="8"/>
  <c r="N77" i="8"/>
  <c r="N76" i="8"/>
  <c r="N72" i="8"/>
  <c r="J67" i="8"/>
  <c r="I55" i="8"/>
  <c r="K15" i="8"/>
  <c r="M45" i="8"/>
  <c r="N80" i="8" l="1"/>
  <c r="N74" i="8"/>
  <c r="N78" i="8"/>
  <c r="N75" i="8"/>
  <c r="N73" i="8"/>
  <c r="N71" i="8"/>
  <c r="N70" i="8"/>
  <c r="N69" i="8"/>
  <c r="J68" i="8"/>
  <c r="I56" i="8"/>
  <c r="C21" i="4"/>
  <c r="C19" i="2" s="1"/>
  <c r="J69" i="8" l="1"/>
  <c r="N68" i="8" s="1"/>
  <c r="I57" i="8"/>
  <c r="C24" i="2"/>
  <c r="N67" i="8" l="1"/>
  <c r="N63" i="8"/>
  <c r="N66" i="8"/>
  <c r="N64" i="8"/>
  <c r="N65" i="8"/>
  <c r="I58" i="8"/>
  <c r="C37" i="2"/>
  <c r="I59" i="8" l="1"/>
  <c r="D17" i="6"/>
  <c r="I60" i="8" l="1"/>
  <c r="I61" i="8" l="1"/>
  <c r="L31" i="8"/>
  <c r="I62" i="8" l="1"/>
  <c r="I63" i="8" s="1"/>
  <c r="C21" i="2"/>
  <c r="N62" i="8" l="1"/>
  <c r="N61" i="8"/>
  <c r="M46" i="8"/>
  <c r="M47" i="8"/>
  <c r="M48" i="8"/>
  <c r="M49" i="8"/>
  <c r="M50" i="8"/>
  <c r="M51" i="8"/>
  <c r="N51" i="8" l="1"/>
  <c r="N52" i="8"/>
  <c r="N54" i="8"/>
  <c r="N53" i="8"/>
  <c r="N55" i="8"/>
  <c r="N56" i="8"/>
  <c r="N60" i="8"/>
  <c r="N59" i="8"/>
  <c r="N58" i="8"/>
  <c r="N57" i="8"/>
  <c r="N44" i="8"/>
  <c r="J31" i="8"/>
  <c r="J44" i="8" l="1"/>
  <c r="J34" i="8"/>
  <c r="M34" i="8" s="1"/>
  <c r="J35" i="8"/>
  <c r="M35" i="8" s="1"/>
  <c r="J39" i="8"/>
  <c r="M39" i="8" s="1"/>
  <c r="J43" i="8"/>
  <c r="J36" i="8"/>
  <c r="M36" i="8" s="1"/>
  <c r="J33" i="8"/>
  <c r="M33" i="8" s="1"/>
  <c r="J37" i="8"/>
  <c r="M37" i="8" s="1"/>
  <c r="J41" i="8"/>
  <c r="M41" i="8" s="1"/>
  <c r="J38" i="8"/>
  <c r="M38" i="8" s="1"/>
  <c r="J42" i="8"/>
  <c r="M42" i="8" s="1"/>
  <c r="J40" i="8"/>
  <c r="M40" i="8" s="1"/>
  <c r="N32" i="8" l="1"/>
  <c r="M43" i="8"/>
  <c r="M44" i="8"/>
  <c r="N38" i="8" l="1"/>
  <c r="C41" i="2" l="1"/>
  <c r="G21" i="11" l="1"/>
  <c r="K31" i="8" l="1"/>
  <c r="W26" i="8"/>
  <c r="K26" i="8" s="1"/>
  <c r="W25" i="8"/>
  <c r="K25" i="8" s="1"/>
  <c r="W24" i="8"/>
  <c r="K24" i="8" s="1"/>
  <c r="W23" i="8"/>
  <c r="K23" i="8" s="1"/>
  <c r="X27" i="8" l="1"/>
  <c r="K27" i="8" l="1"/>
  <c r="I40" i="8"/>
  <c r="I44" i="8"/>
  <c r="N43" i="8" s="1"/>
  <c r="I42" i="8"/>
  <c r="N41" i="8" s="1"/>
  <c r="I41" i="8"/>
  <c r="N40" i="8" s="1"/>
  <c r="I43" i="8"/>
  <c r="N42" i="8" s="1"/>
  <c r="I30" i="8"/>
  <c r="I31" i="8"/>
  <c r="N37" i="8" l="1"/>
  <c r="N36" i="8"/>
  <c r="N33" i="8"/>
  <c r="C30" i="2" l="1"/>
  <c r="C26" i="2" l="1"/>
  <c r="C32" i="2" l="1"/>
  <c r="C44" i="2" s="1"/>
  <c r="C45" i="2" s="1"/>
  <c r="C47" i="2" s="1"/>
</calcChain>
</file>

<file path=xl/sharedStrings.xml><?xml version="1.0" encoding="utf-8"?>
<sst xmlns="http://schemas.openxmlformats.org/spreadsheetml/2006/main" count="304" uniqueCount="175">
  <si>
    <t xml:space="preserve">AUTORIDAD NACIONAL DE ASUNTOS MARITIMOS </t>
  </si>
  <si>
    <t xml:space="preserve">Balance General </t>
  </si>
  <si>
    <t>ACTIVOS</t>
  </si>
  <si>
    <t>ACTIVOS CORRIENTES</t>
  </si>
  <si>
    <t>TOTAL ACTIVOS CORRIENTES</t>
  </si>
  <si>
    <t>ACTIVOS NO CORRIENTES</t>
  </si>
  <si>
    <t>TOTAL ACTIVOS NO CORRIENTES</t>
  </si>
  <si>
    <t xml:space="preserve">TOTAL ACTIVOS </t>
  </si>
  <si>
    <t xml:space="preserve">PASIVOS </t>
  </si>
  <si>
    <t>PASIVOS CORRIENTES</t>
  </si>
  <si>
    <t xml:space="preserve">PATRIMONIO </t>
  </si>
  <si>
    <t>TOTAL PATRIMONIO</t>
  </si>
  <si>
    <t xml:space="preserve">TOTAL PASIVOS Y PATRIMONIO </t>
  </si>
  <si>
    <t>HASTA</t>
  </si>
  <si>
    <t>FECHA</t>
  </si>
  <si>
    <t>DESDE</t>
  </si>
  <si>
    <t>MONTO RD$</t>
  </si>
  <si>
    <t xml:space="preserve">ENERO </t>
  </si>
  <si>
    <t xml:space="preserve">FEBRERO </t>
  </si>
  <si>
    <t xml:space="preserve">MARZO </t>
  </si>
  <si>
    <t xml:space="preserve">ABRIL </t>
  </si>
  <si>
    <t xml:space="preserve">JUNIO </t>
  </si>
  <si>
    <t>JULIO</t>
  </si>
  <si>
    <t xml:space="preserve">AGOSTO </t>
  </si>
  <si>
    <t>SEPTIEMBRE</t>
  </si>
  <si>
    <t>OCTUBRE</t>
  </si>
  <si>
    <t>NOVIEMBRE</t>
  </si>
  <si>
    <t>DICIEMBRE</t>
  </si>
  <si>
    <t xml:space="preserve">MAYO </t>
  </si>
  <si>
    <t>BALANCE /MES</t>
  </si>
  <si>
    <t>MES</t>
  </si>
  <si>
    <t>AÑO</t>
  </si>
  <si>
    <t>POLIZA VEHICULO DE MOTOR</t>
  </si>
  <si>
    <t xml:space="preserve">RESULTADOS OPERACIONALES NETO </t>
  </si>
  <si>
    <t>DISPONIBILIDAD EN CAJA Y BANCO (Nota 1)</t>
  </si>
  <si>
    <t xml:space="preserve">GASTOS PAGADOS POR ANTICIPADOS </t>
  </si>
  <si>
    <t>DÓLAR</t>
  </si>
  <si>
    <t>RD$</t>
  </si>
  <si>
    <t>TASA u$</t>
  </si>
  <si>
    <t>ALQUILER LOCAL 401 (3 MESES DEPOSITO)</t>
  </si>
  <si>
    <t>ALQUILER LOCAL 301 (3 MESES DEPOSITO)</t>
  </si>
  <si>
    <t>ALQUILER LOCAL 305 (2 MESES DEPOSITO)</t>
  </si>
  <si>
    <t>ALQUILER LOCAL 405 (2 MESES DEPOSITO)</t>
  </si>
  <si>
    <t>ACTIVOS INTANGIBLES ( Nota 4)</t>
  </si>
  <si>
    <t>APROBADO POR:</t>
  </si>
  <si>
    <t xml:space="preserve">                           __________________________________________</t>
  </si>
  <si>
    <t>INVENTARIO EN MATERIAL GASTABLE (Nota 2)</t>
  </si>
  <si>
    <t>GASTOS PAGADOS ANTICIPADOS (Nota 3)</t>
  </si>
  <si>
    <t>MOBILIARIOS Y EQUIPOS  NETO (Nota 4)</t>
  </si>
  <si>
    <t>CUENTAS POR PAGAR A CORTO PLAZO ( Nota 5)</t>
  </si>
  <si>
    <t>NOTA 3</t>
  </si>
  <si>
    <t>-</t>
  </si>
  <si>
    <t>NOTA 1</t>
  </si>
  <si>
    <t>DISPONIBILIDAD EN CAJA Y BANCO</t>
  </si>
  <si>
    <t>EFECTIVO EN CAJA CHICA</t>
  </si>
  <si>
    <t>EN RD$</t>
  </si>
  <si>
    <t>INVENTARIO ACTIVOS  NO CORRIENTE</t>
  </si>
  <si>
    <t>PASIVOS</t>
  </si>
  <si>
    <t>MAS:</t>
  </si>
  <si>
    <t xml:space="preserve">MOBILIARIOS Y EQUIPOS  NETO (Nota 4) VALOR EN LIBROS . </t>
  </si>
  <si>
    <t>ENC. DIV. ADMINISTRATIVA Y FINANCIERA</t>
  </si>
  <si>
    <t xml:space="preserve">OTROS ACTIVOS </t>
  </si>
  <si>
    <t xml:space="preserve">TOTAL OTROS ACTIVOS </t>
  </si>
  <si>
    <t>PRESIDENCIA DE LA REPUBLICA</t>
  </si>
  <si>
    <t xml:space="preserve">MINISTERIO ADMINISTRATIVO DE LA PRESIDENCIA </t>
  </si>
  <si>
    <t>NCF</t>
  </si>
  <si>
    <t xml:space="preserve">NO. </t>
  </si>
  <si>
    <t xml:space="preserve">BENEFICIARIO </t>
  </si>
  <si>
    <t>RNC</t>
  </si>
  <si>
    <t>TOTAL PASIVOS  RD$</t>
  </si>
  <si>
    <t>NOTA 2</t>
  </si>
  <si>
    <t>ANA LUCIA MATOS JIMENEZ</t>
  </si>
  <si>
    <t>PASIVOS NO CORRIENTES</t>
  </si>
  <si>
    <t>TOTAL PASIVOS  CORRIENTES</t>
  </si>
  <si>
    <t>TOTAL PASIVOS NO CORRIENTES</t>
  </si>
  <si>
    <t>CUENTAS POR PAGAR A LARGO  PLAZO ( Nota 6)</t>
  </si>
  <si>
    <t xml:space="preserve">Preparado Por : </t>
  </si>
  <si>
    <t>POLIZA LANCHA BATIMETRICA</t>
  </si>
  <si>
    <t>MAS :</t>
  </si>
  <si>
    <t>MENOS :</t>
  </si>
  <si>
    <t>Depto. Adm y Financiero</t>
  </si>
  <si>
    <t xml:space="preserve">PREPARADO POR: </t>
  </si>
  <si>
    <t xml:space="preserve">Dep. Administrativo y Financiero </t>
  </si>
  <si>
    <t xml:space="preserve">CUENTAS POR PAGAR A CORTO PLAZO </t>
  </si>
  <si>
    <t>CUENTAS POR PAGAR A LARGO PLAZO</t>
  </si>
  <si>
    <t>NOTA 6</t>
  </si>
  <si>
    <t>NOTA 5</t>
  </si>
  <si>
    <t>INVENTARIO MATERIAL GASTABLE / SUMINISTROS</t>
  </si>
  <si>
    <t>____________________________</t>
  </si>
  <si>
    <t>28/02/2020</t>
  </si>
  <si>
    <t>28/02/2021</t>
  </si>
  <si>
    <t>30/08/2021</t>
  </si>
  <si>
    <t>BRENY M. CASTILLO BALCACER</t>
  </si>
  <si>
    <t>POLIZA NUEVA</t>
  </si>
  <si>
    <t xml:space="preserve"> </t>
  </si>
  <si>
    <t>VEHICULOS</t>
  </si>
  <si>
    <t>POLIZA LANCHA</t>
  </si>
  <si>
    <t>28/02/2023</t>
  </si>
  <si>
    <t>POLIZA VEHICULOS 2022</t>
  </si>
  <si>
    <t>2022-2023</t>
  </si>
  <si>
    <t>PROVEEDOR</t>
  </si>
  <si>
    <t>CONCEPTO</t>
  </si>
  <si>
    <t>FECHA FIN FACTURA</t>
  </si>
  <si>
    <t>MONTO PAGADO A LA FECHA</t>
  </si>
  <si>
    <t>MONTO PENDIENTE</t>
  </si>
  <si>
    <t>ESTADO</t>
  </si>
  <si>
    <t>Leyenda:</t>
  </si>
  <si>
    <t>Estatus puede ser Completo, pendiente y atrasado.</t>
  </si>
  <si>
    <t>MONTO FACTURADO</t>
  </si>
  <si>
    <t>Valores en RD$</t>
  </si>
  <si>
    <t>pendiente</t>
  </si>
  <si>
    <t>28/02/2024</t>
  </si>
  <si>
    <t>POLIZA VEHICULOS</t>
  </si>
  <si>
    <t>VIGENCIA POLIZAS</t>
  </si>
  <si>
    <t>POLIZA LANCHAS</t>
  </si>
  <si>
    <t xml:space="preserve">  </t>
  </si>
  <si>
    <t>101-82124-8</t>
  </si>
  <si>
    <t>EDESUR</t>
  </si>
  <si>
    <t>CODIGO</t>
  </si>
  <si>
    <t>DESCRIPCION</t>
  </si>
  <si>
    <t>CUENTA AUX</t>
  </si>
  <si>
    <t>CANTIDAD</t>
  </si>
  <si>
    <t>UNIDAD MEDIDA</t>
  </si>
  <si>
    <t>SOLICTADO POR</t>
  </si>
  <si>
    <t>PRECIO</t>
  </si>
  <si>
    <t>ITBIS</t>
  </si>
  <si>
    <t>TOTAL</t>
  </si>
  <si>
    <t>30/09/2024</t>
  </si>
  <si>
    <t>30/10/2024</t>
  </si>
  <si>
    <t>131-21122-4</t>
  </si>
  <si>
    <t>N/A</t>
  </si>
  <si>
    <t>2.3.9.2.01</t>
  </si>
  <si>
    <t>2.3.5.5.01</t>
  </si>
  <si>
    <t>2.3.1.1.01</t>
  </si>
  <si>
    <t>2.3.9.1.01</t>
  </si>
  <si>
    <t>2.3.3.2.01</t>
  </si>
  <si>
    <t>AL 31 OCTUBRE 2024</t>
  </si>
  <si>
    <t>Al 31 OCTUBRE 2024</t>
  </si>
  <si>
    <t>al 31 OCTUBRE 2024</t>
  </si>
  <si>
    <t>DISPONIBILIDAD EN BANCO BALANCE CONCILIACION BANCARIA  AL 31 OCTUBRE 2024</t>
  </si>
  <si>
    <t>TOTAL DISP.  EFECTIVO EN CAJA Y BANCO AL 31/10/2024</t>
  </si>
  <si>
    <t>BALANCE FINAL MATERIAL GASTABLE AL 30/09/2024</t>
  </si>
  <si>
    <t>ENTRADAS MES DE OCTUBRE 2024</t>
  </si>
  <si>
    <t>TOTAL DISPONIBILIDAD AL MES DE OCTUBRE 2024</t>
  </si>
  <si>
    <t>SALIDAS MES OCTUBRE 2024</t>
  </si>
  <si>
    <t>TOTAL DISPONIBILIDAD MATERIAL GASTABLE / SUMINISTROS AL 31 DE OCTUBRE 2024</t>
  </si>
  <si>
    <t>31/10/2024</t>
  </si>
  <si>
    <t>30/11/2024</t>
  </si>
  <si>
    <t>B1500564120</t>
  </si>
  <si>
    <t>ENERGIA CORRESP. A OCT</t>
  </si>
  <si>
    <t>B1500002966</t>
  </si>
  <si>
    <t>CANTABRIA</t>
  </si>
  <si>
    <t>SERVICIO CATERING REFRIGERIO COLABORADORES ANAMAR</t>
  </si>
  <si>
    <t>27/08/2024</t>
  </si>
  <si>
    <t>B1700000028</t>
  </si>
  <si>
    <t>KONGSBERG</t>
  </si>
  <si>
    <t>LAPTOP WORK STATION RUGGED</t>
  </si>
  <si>
    <t>SALIDA JUNIO 2024 MATERIAL GASTABE DE OFICINA Y LIMPIEZA OCTUBRE2024</t>
  </si>
  <si>
    <t>DIVISION DE RECURSOS HUMANOS</t>
  </si>
  <si>
    <t>Servicios Generales</t>
  </si>
  <si>
    <t>Centro copiado</t>
  </si>
  <si>
    <t>TECNICO Y CIENTIFICO</t>
  </si>
  <si>
    <t>DIVISION ADMINISTRATIVA Y FINANCIERA</t>
  </si>
  <si>
    <t>23-10-2024</t>
  </si>
  <si>
    <t>22-10-2024</t>
  </si>
  <si>
    <t>14-10-2024</t>
  </si>
  <si>
    <t>10-10-2024</t>
  </si>
  <si>
    <t>03-10-2024</t>
  </si>
  <si>
    <t>02-10-2024</t>
  </si>
  <si>
    <t>Útiles y materiales de escritorio, oficina e informática</t>
  </si>
  <si>
    <t>Materiales de Limpieza e Higiene</t>
  </si>
  <si>
    <t>Papel y Cartón</t>
  </si>
  <si>
    <t>Artículos de Plástico</t>
  </si>
  <si>
    <t>Alimentos y Bebidas para personas</t>
  </si>
  <si>
    <t>COSTO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</si>
</sst>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4" fillId="0" borderId="0"/>
  </cellStyleXfs>
  <cellXfs count="185">
    <xf numFmtId="0" fontId="0" fillId="0" borderId="0" xfId="0"/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0" fillId="0" borderId="0" xfId="0" applyAlignment="1">
      <alignment horizontal="left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3" fontId="1" fillId="0" borderId="0" xfId="1" applyFont="1" applyBorder="1" applyAlignment="1">
      <alignment horizontal="left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43" fontId="0" fillId="0" borderId="0" xfId="0" applyNumberFormat="1"/>
    <xf numFmtId="43" fontId="4" fillId="0" borderId="0" xfId="1" applyFont="1" applyAlignment="1">
      <alignment vertical="center" wrapText="1"/>
    </xf>
    <xf numFmtId="43" fontId="0" fillId="0" borderId="1" xfId="0" applyNumberFormat="1" applyBorder="1"/>
    <xf numFmtId="43" fontId="0" fillId="0" borderId="0" xfId="1" applyFont="1" applyBorder="1" applyAlignment="1">
      <alignment vertical="center" wrapText="1"/>
    </xf>
    <xf numFmtId="14" fontId="0" fillId="0" borderId="0" xfId="0" applyNumberFormat="1" applyAlignment="1">
      <alignment horizontal="center"/>
    </xf>
    <xf numFmtId="43" fontId="0" fillId="2" borderId="4" xfId="0" applyNumberFormat="1" applyFill="1" applyBorder="1"/>
    <xf numFmtId="0" fontId="0" fillId="3" borderId="0" xfId="0" applyFill="1"/>
    <xf numFmtId="43" fontId="0" fillId="3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center" wrapText="1"/>
    </xf>
    <xf numFmtId="43" fontId="0" fillId="0" borderId="0" xfId="1" applyFont="1" applyBorder="1"/>
    <xf numFmtId="43" fontId="0" fillId="0" borderId="1" xfId="1" applyFont="1" applyBorder="1"/>
    <xf numFmtId="43" fontId="0" fillId="0" borderId="0" xfId="1" applyFont="1" applyFill="1" applyBorder="1"/>
    <xf numFmtId="0" fontId="0" fillId="0" borderId="0" xfId="0" applyAlignment="1">
      <alignment horizontal="center" wrapText="1"/>
    </xf>
    <xf numFmtId="43" fontId="0" fillId="0" borderId="1" xfId="1" applyFont="1" applyBorder="1" applyAlignment="1">
      <alignment vertical="center" wrapText="1"/>
    </xf>
    <xf numFmtId="0" fontId="2" fillId="0" borderId="0" xfId="0" applyFont="1"/>
    <xf numFmtId="0" fontId="6" fillId="0" borderId="0" xfId="0" applyFont="1"/>
    <xf numFmtId="43" fontId="6" fillId="0" borderId="0" xfId="1" applyFont="1"/>
    <xf numFmtId="0" fontId="5" fillId="0" borderId="0" xfId="0" applyFont="1"/>
    <xf numFmtId="0" fontId="3" fillId="0" borderId="0" xfId="0" applyFont="1" applyAlignment="1">
      <alignment horizontal="left" vertical="center" wrapText="1"/>
    </xf>
    <xf numFmtId="43" fontId="3" fillId="0" borderId="0" xfId="1" applyFont="1" applyBorder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43" fontId="5" fillId="0" borderId="0" xfId="1" applyFont="1" applyAlignment="1">
      <alignment vertical="center" wrapText="1"/>
    </xf>
    <xf numFmtId="43" fontId="5" fillId="0" borderId="1" xfId="1" applyFont="1" applyBorder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horizontal="left" vertical="center" wrapText="1" indent="2"/>
    </xf>
    <xf numFmtId="164" fontId="0" fillId="0" borderId="0" xfId="0" applyNumberFormat="1"/>
    <xf numFmtId="43" fontId="6" fillId="0" borderId="0" xfId="1" applyFont="1" applyAlignment="1">
      <alignment horizontal="center"/>
    </xf>
    <xf numFmtId="0" fontId="0" fillId="0" borderId="6" xfId="0" applyBorder="1"/>
    <xf numFmtId="43" fontId="6" fillId="0" borderId="4" xfId="1" applyFont="1" applyBorder="1" applyAlignment="1">
      <alignment horizontal="center"/>
    </xf>
    <xf numFmtId="0" fontId="6" fillId="0" borderId="4" xfId="0" applyFont="1" applyBorder="1"/>
    <xf numFmtId="0" fontId="0" fillId="0" borderId="4" xfId="0" applyBorder="1"/>
    <xf numFmtId="14" fontId="0" fillId="0" borderId="0" xfId="0" applyNumberFormat="1"/>
    <xf numFmtId="43" fontId="2" fillId="0" borderId="7" xfId="0" applyNumberFormat="1" applyFont="1" applyBorder="1"/>
    <xf numFmtId="0" fontId="2" fillId="0" borderId="0" xfId="0" applyFont="1" applyAlignment="1">
      <alignment horizontal="right"/>
    </xf>
    <xf numFmtId="43" fontId="6" fillId="0" borderId="0" xfId="1" applyFont="1" applyBorder="1" applyAlignment="1">
      <alignment horizontal="center"/>
    </xf>
    <xf numFmtId="43" fontId="3" fillId="5" borderId="0" xfId="1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3" fontId="0" fillId="0" borderId="0" xfId="1" applyFont="1" applyAlignment="1">
      <alignment horizontal="center"/>
    </xf>
    <xf numFmtId="43" fontId="5" fillId="0" borderId="0" xfId="1" applyFont="1" applyBorder="1" applyAlignment="1">
      <alignment vertical="center" wrapText="1"/>
    </xf>
    <xf numFmtId="43" fontId="3" fillId="5" borderId="0" xfId="1" applyFont="1" applyFill="1" applyBorder="1" applyAlignment="1">
      <alignment vertical="center" wrapText="1"/>
    </xf>
    <xf numFmtId="43" fontId="5" fillId="0" borderId="0" xfId="1" applyFont="1" applyBorder="1" applyAlignment="1">
      <alignment vertical="top" wrapText="1"/>
    </xf>
    <xf numFmtId="0" fontId="0" fillId="0" borderId="0" xfId="0" applyAlignment="1">
      <alignment horizontal="center" vertical="center"/>
    </xf>
    <xf numFmtId="43" fontId="5" fillId="0" borderId="0" xfId="1" applyFont="1"/>
    <xf numFmtId="0" fontId="6" fillId="0" borderId="0" xfId="0" applyFont="1" applyAlignment="1">
      <alignment vertical="top" wrapText="1"/>
    </xf>
    <xf numFmtId="43" fontId="0" fillId="0" borderId="0" xfId="1" applyFont="1" applyFill="1"/>
    <xf numFmtId="43" fontId="13" fillId="0" borderId="0" xfId="1" applyFont="1" applyFill="1" applyAlignment="1">
      <alignment vertical="center" wrapText="1"/>
    </xf>
    <xf numFmtId="43" fontId="13" fillId="0" borderId="1" xfId="1" applyFont="1" applyFill="1" applyBorder="1" applyAlignment="1">
      <alignment vertical="center" wrapText="1"/>
    </xf>
    <xf numFmtId="43" fontId="0" fillId="0" borderId="0" xfId="1" applyFont="1" applyFill="1" applyAlignment="1"/>
    <xf numFmtId="43" fontId="7" fillId="0" borderId="0" xfId="1" applyFont="1" applyFill="1"/>
    <xf numFmtId="0" fontId="9" fillId="0" borderId="0" xfId="0" applyFont="1"/>
    <xf numFmtId="0" fontId="14" fillId="0" borderId="0" xfId="0" applyFont="1"/>
    <xf numFmtId="0" fontId="14" fillId="0" borderId="0" xfId="0" applyFont="1" applyAlignment="1">
      <alignment horizontal="left"/>
    </xf>
    <xf numFmtId="43" fontId="15" fillId="0" borderId="0" xfId="1" applyFont="1" applyFill="1" applyAlignment="1">
      <alignment vertical="center" wrapText="1"/>
    </xf>
    <xf numFmtId="43" fontId="15" fillId="0" borderId="1" xfId="1" applyFont="1" applyFill="1" applyBorder="1" applyAlignment="1">
      <alignment vertical="center" wrapText="1"/>
    </xf>
    <xf numFmtId="43" fontId="15" fillId="0" borderId="1" xfId="1" applyFont="1" applyBorder="1" applyAlignment="1">
      <alignment vertical="center" wrapText="1"/>
    </xf>
    <xf numFmtId="0" fontId="1" fillId="5" borderId="0" xfId="0" applyFont="1" applyFill="1"/>
    <xf numFmtId="43" fontId="1" fillId="5" borderId="0" xfId="0" applyNumberFormat="1" applyFont="1" applyFill="1"/>
    <xf numFmtId="0" fontId="1" fillId="0" borderId="0" xfId="0" applyFont="1" applyAlignment="1">
      <alignment horizontal="center"/>
    </xf>
    <xf numFmtId="43" fontId="0" fillId="7" borderId="0" xfId="1" applyFont="1" applyFill="1" applyBorder="1"/>
    <xf numFmtId="14" fontId="0" fillId="0" borderId="0" xfId="0" applyNumberFormat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3" fontId="0" fillId="0" borderId="14" xfId="0" applyNumberFormat="1" applyBorder="1"/>
    <xf numFmtId="0" fontId="0" fillId="0" borderId="15" xfId="0" applyBorder="1"/>
    <xf numFmtId="43" fontId="9" fillId="0" borderId="0" xfId="1" applyFont="1"/>
    <xf numFmtId="43" fontId="1" fillId="0" borderId="0" xfId="1" applyFont="1" applyFill="1" applyAlignment="1"/>
    <xf numFmtId="43" fontId="17" fillId="0" borderId="0" xfId="1" applyFont="1" applyFill="1"/>
    <xf numFmtId="43" fontId="16" fillId="0" borderId="0" xfId="1" applyFont="1" applyFill="1"/>
    <xf numFmtId="0" fontId="0" fillId="7" borderId="0" xfId="0" applyFill="1"/>
    <xf numFmtId="43" fontId="0" fillId="7" borderId="0" xfId="1" applyFont="1" applyFill="1"/>
    <xf numFmtId="43" fontId="0" fillId="6" borderId="0" xfId="1" applyFont="1" applyFill="1"/>
    <xf numFmtId="43" fontId="0" fillId="6" borderId="0" xfId="1" applyFont="1" applyFill="1" applyBorder="1"/>
    <xf numFmtId="43" fontId="6" fillId="8" borderId="0" xfId="1" applyFont="1" applyFill="1" applyAlignment="1">
      <alignment horizontal="center"/>
    </xf>
    <xf numFmtId="43" fontId="5" fillId="0" borderId="0" xfId="1" applyFont="1" applyFill="1"/>
    <xf numFmtId="43" fontId="9" fillId="0" borderId="0" xfId="1" applyFont="1" applyFill="1"/>
    <xf numFmtId="43" fontId="8" fillId="0" borderId="0" xfId="1" applyFont="1" applyBorder="1" applyAlignment="1"/>
    <xf numFmtId="43" fontId="8" fillId="0" borderId="0" xfId="1" applyFont="1" applyAlignment="1"/>
    <xf numFmtId="43" fontId="0" fillId="0" borderId="0" xfId="1" applyFont="1" applyAlignment="1">
      <alignment horizontal="left"/>
    </xf>
    <xf numFmtId="43" fontId="19" fillId="5" borderId="5" xfId="1" applyFont="1" applyFill="1" applyBorder="1" applyAlignment="1">
      <alignment vertical="center" wrapText="1"/>
    </xf>
    <xf numFmtId="0" fontId="0" fillId="8" borderId="0" xfId="0" applyFill="1"/>
    <xf numFmtId="0" fontId="1" fillId="8" borderId="0" xfId="0" applyFont="1" applyFill="1"/>
    <xf numFmtId="0" fontId="6" fillId="8" borderId="0" xfId="0" applyFont="1" applyFill="1"/>
    <xf numFmtId="0" fontId="0" fillId="8" borderId="0" xfId="0" applyFill="1" applyAlignment="1">
      <alignment horizontal="center"/>
    </xf>
    <xf numFmtId="0" fontId="9" fillId="8" borderId="0" xfId="0" applyFont="1" applyFill="1"/>
    <xf numFmtId="0" fontId="1" fillId="4" borderId="0" xfId="0" applyFont="1" applyFill="1" applyAlignment="1">
      <alignment horizontal="center"/>
    </xf>
    <xf numFmtId="43" fontId="1" fillId="4" borderId="0" xfId="1" applyFont="1" applyFill="1" applyAlignment="1">
      <alignment horizontal="center"/>
    </xf>
    <xf numFmtId="43" fontId="0" fillId="8" borderId="0" xfId="1" applyFont="1" applyFill="1"/>
    <xf numFmtId="0" fontId="15" fillId="8" borderId="0" xfId="0" applyFont="1" applyFill="1"/>
    <xf numFmtId="0" fontId="15" fillId="0" borderId="0" xfId="0" applyFont="1"/>
    <xf numFmtId="0" fontId="1" fillId="8" borderId="6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43" fontId="2" fillId="8" borderId="4" xfId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8" fillId="8" borderId="0" xfId="0" applyFont="1" applyFill="1" applyAlignment="1">
      <alignment horizontal="center"/>
    </xf>
    <xf numFmtId="0" fontId="15" fillId="8" borderId="9" xfId="0" applyFont="1" applyFill="1" applyBorder="1"/>
    <xf numFmtId="0" fontId="15" fillId="8" borderId="10" xfId="0" applyFont="1" applyFill="1" applyBorder="1"/>
    <xf numFmtId="0" fontId="15" fillId="8" borderId="13" xfId="0" applyFont="1" applyFill="1" applyBorder="1"/>
    <xf numFmtId="0" fontId="15" fillId="8" borderId="14" xfId="0" applyFont="1" applyFill="1" applyBorder="1"/>
    <xf numFmtId="0" fontId="15" fillId="8" borderId="15" xfId="0" applyFont="1" applyFill="1" applyBorder="1"/>
    <xf numFmtId="0" fontId="20" fillId="10" borderId="2" xfId="0" applyFont="1" applyFill="1" applyBorder="1"/>
    <xf numFmtId="0" fontId="15" fillId="10" borderId="3" xfId="0" applyFont="1" applyFill="1" applyBorder="1"/>
    <xf numFmtId="0" fontId="6" fillId="8" borderId="0" xfId="0" applyFont="1" applyFill="1" applyAlignment="1">
      <alignment horizontal="center"/>
    </xf>
    <xf numFmtId="14" fontId="18" fillId="8" borderId="0" xfId="0" applyNumberFormat="1" applyFont="1" applyFill="1" applyAlignment="1">
      <alignment horizontal="center"/>
    </xf>
    <xf numFmtId="0" fontId="18" fillId="8" borderId="0" xfId="0" applyFont="1" applyFill="1" applyAlignment="1">
      <alignment horizontal="left"/>
    </xf>
    <xf numFmtId="43" fontId="1" fillId="0" borderId="16" xfId="1" applyFont="1" applyBorder="1"/>
    <xf numFmtId="0" fontId="11" fillId="0" borderId="0" xfId="0" applyFont="1"/>
    <xf numFmtId="43" fontId="0" fillId="8" borderId="0" xfId="0" applyNumberFormat="1" applyFill="1"/>
    <xf numFmtId="43" fontId="3" fillId="5" borderId="0" xfId="1" applyFont="1" applyFill="1" applyBorder="1" applyAlignment="1">
      <alignment vertical="center"/>
    </xf>
    <xf numFmtId="43" fontId="6" fillId="8" borderId="0" xfId="1" applyFont="1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43" fontId="15" fillId="8" borderId="0" xfId="1" applyFont="1" applyFill="1"/>
    <xf numFmtId="43" fontId="15" fillId="8" borderId="0" xfId="0" applyNumberFormat="1" applyFont="1" applyFill="1"/>
    <xf numFmtId="43" fontId="13" fillId="0" borderId="0" xfId="1" applyFont="1" applyFill="1"/>
    <xf numFmtId="0" fontId="21" fillId="8" borderId="0" xfId="0" applyFont="1" applyFill="1" applyAlignment="1">
      <alignment horizontal="left" wrapText="1"/>
    </xf>
    <xf numFmtId="0" fontId="15" fillId="8" borderId="0" xfId="0" applyFont="1" applyFill="1" applyAlignment="1">
      <alignment horizontal="center"/>
    </xf>
    <xf numFmtId="43" fontId="23" fillId="9" borderId="7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44" fontId="0" fillId="0" borderId="0" xfId="2" applyFont="1"/>
    <xf numFmtId="0" fontId="22" fillId="11" borderId="0" xfId="0" applyFont="1" applyFill="1" applyAlignment="1">
      <alignment horizontal="center"/>
    </xf>
    <xf numFmtId="44" fontId="22" fillId="11" borderId="0" xfId="2" applyFont="1" applyFill="1" applyAlignment="1">
      <alignment horizontal="center"/>
    </xf>
    <xf numFmtId="44" fontId="0" fillId="0" borderId="0" xfId="0" applyNumberFormat="1"/>
    <xf numFmtId="14" fontId="22" fillId="11" borderId="0" xfId="0" applyNumberFormat="1" applyFont="1" applyFill="1" applyAlignment="1">
      <alignment horizontal="center"/>
    </xf>
    <xf numFmtId="0" fontId="22" fillId="11" borderId="0" xfId="0" applyFont="1" applyFill="1" applyAlignment="1">
      <alignment horizontal="center" wrapText="1"/>
    </xf>
    <xf numFmtId="0" fontId="18" fillId="8" borderId="0" xfId="0" applyFont="1" applyFill="1"/>
    <xf numFmtId="0" fontId="6" fillId="8" borderId="0" xfId="0" applyFont="1" applyFill="1" applyAlignment="1">
      <alignment horizontal="left" vertical="center" wrapText="1"/>
    </xf>
    <xf numFmtId="43" fontId="0" fillId="2" borderId="0" xfId="0" applyNumberFormat="1" applyFill="1"/>
    <xf numFmtId="44" fontId="0" fillId="0" borderId="4" xfId="2" applyFont="1" applyFill="1" applyBorder="1"/>
    <xf numFmtId="0" fontId="21" fillId="8" borderId="0" xfId="0" applyFont="1" applyFill="1" applyAlignment="1">
      <alignment vertical="center" wrapText="1"/>
    </xf>
    <xf numFmtId="0" fontId="6" fillId="8" borderId="0" xfId="0" applyFont="1" applyFill="1" applyAlignment="1">
      <alignment vertical="center" wrapText="1"/>
    </xf>
    <xf numFmtId="0" fontId="0" fillId="0" borderId="4" xfId="0" applyBorder="1" applyAlignment="1">
      <alignment horizontal="right"/>
    </xf>
    <xf numFmtId="1" fontId="15" fillId="0" borderId="4" xfId="0" applyNumberFormat="1" applyFont="1" applyBorder="1" applyAlignment="1">
      <alignment horizontal="center" vertical="center"/>
    </xf>
    <xf numFmtId="44" fontId="1" fillId="0" borderId="0" xfId="2" applyFont="1"/>
    <xf numFmtId="0" fontId="0" fillId="8" borderId="0" xfId="0" applyFill="1" applyAlignment="1">
      <alignment vertical="center" wrapText="1"/>
    </xf>
    <xf numFmtId="0" fontId="24" fillId="0" borderId="4" xfId="3" applyBorder="1"/>
    <xf numFmtId="44" fontId="24" fillId="0" borderId="4" xfId="3" applyNumberFormat="1" applyBorder="1"/>
    <xf numFmtId="4" fontId="24" fillId="0" borderId="4" xfId="3" applyNumberFormat="1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2" borderId="1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/>
    </xf>
    <xf numFmtId="0" fontId="6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2" fillId="11" borderId="0" xfId="0" applyFont="1" applyFill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 xr:uid="{0DE40CBB-2D91-422E-ADC7-012825366E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2390776</xdr:colOff>
      <xdr:row>2</xdr:row>
      <xdr:rowOff>101624</xdr:rowOff>
    </xdr:from>
    <xdr:to>
      <xdr:col>1</xdr:col>
      <xdr:colOff>3219450</xdr:colOff>
      <xdr:row>6</xdr:row>
      <xdr:rowOff>85725</xdr:rowOff>
    </xdr:to>
    <xdr:pic>
      <xdr:nvPicPr>
        <xdr:cNvPr id="7" name="Imagen 2" descr="C:\Users\Javier\Desktop\Logo ANAMAR\Logo ANAMAR1.jpg">
          <a:extLst>
            <a:ext uri="{FF2B5EF4-FFF2-40B4-BE49-F238E27FC236}">
              <a16:creationId xmlns:a16="http://schemas.microsoft.com/office/drawing/2014/main" id="{C19AF87C-FC20-425B-ADC7-15211BBC5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6" y="482624"/>
          <a:ext cx="828674" cy="6127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2495550</xdr:colOff>
      <xdr:row>1</xdr:row>
      <xdr:rowOff>85725</xdr:rowOff>
    </xdr:from>
    <xdr:to>
      <xdr:col>1</xdr:col>
      <xdr:colOff>3619500</xdr:colOff>
      <xdr:row>6</xdr:row>
      <xdr:rowOff>152400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DE1BC6BA-75C6-4E22-8BB8-EB6EFB657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86075" y="276225"/>
          <a:ext cx="1123950" cy="1019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2636043</xdr:colOff>
      <xdr:row>0</xdr:row>
      <xdr:rowOff>155560</xdr:rowOff>
    </xdr:from>
    <xdr:to>
      <xdr:col>2</xdr:col>
      <xdr:colOff>626744</xdr:colOff>
      <xdr:row>5</xdr:row>
      <xdr:rowOff>130969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9B5C8C36-77A4-4F5A-A199-2A2EB4E426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838449" y="155560"/>
          <a:ext cx="1185863" cy="9240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314325</xdr:colOff>
      <xdr:row>0</xdr:row>
      <xdr:rowOff>66675</xdr:rowOff>
    </xdr:from>
    <xdr:to>
      <xdr:col>9</xdr:col>
      <xdr:colOff>54751</xdr:colOff>
      <xdr:row>3</xdr:row>
      <xdr:rowOff>19215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DB0569D-F8C4-4901-9FD3-CBB466976D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1952625" y="66675"/>
          <a:ext cx="671971" cy="508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2686051</xdr:colOff>
      <xdr:row>0</xdr:row>
      <xdr:rowOff>0</xdr:rowOff>
    </xdr:from>
    <xdr:to>
      <xdr:col>2</xdr:col>
      <xdr:colOff>3714750</xdr:colOff>
      <xdr:row>4</xdr:row>
      <xdr:rowOff>35162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C2FA288-0ECC-4F99-89D0-117F8542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3420837" y="0"/>
          <a:ext cx="1028699" cy="7971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1967753</xdr:colOff>
      <xdr:row>0</xdr:row>
      <xdr:rowOff>134470</xdr:rowOff>
    </xdr:from>
    <xdr:to>
      <xdr:col>7</xdr:col>
      <xdr:colOff>805160</xdr:colOff>
      <xdr:row>4</xdr:row>
      <xdr:rowOff>4370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184FC3A-8A9E-48C2-975B-E4E3AFDF3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918077" y="134470"/>
          <a:ext cx="811883" cy="631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644898</xdr:colOff>
      <xdr:row>0</xdr:row>
      <xdr:rowOff>78440</xdr:rowOff>
    </xdr:from>
    <xdr:to>
      <xdr:col>5</xdr:col>
      <xdr:colOff>392205</xdr:colOff>
      <xdr:row>3</xdr:row>
      <xdr:rowOff>129940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EC1104AA-348A-427A-94F1-BE7455EDBF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2684369" y="78440"/>
          <a:ext cx="800660" cy="623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namardo-my.sharepoint.com/personal/eaybar_anamar_gob_do/Documents/Escritorio/Pago%20a%20proveedores%20octubre%202024.xlsx" TargetMode="External"/><Relationship Id="rId1" Type="http://schemas.openxmlformats.org/officeDocument/2006/relationships/externalLinkPath" Target="Pago%20a%20proveedores%20octu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ENTAS PAGADAS"/>
    </sheetNames>
    <sheetDataSet>
      <sheetData sheetId="0">
        <row r="29">
          <cell r="I29">
            <v>115287.26</v>
          </cell>
        </row>
        <row r="37">
          <cell r="I37">
            <v>51889.599999999999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I62"/>
  <sheetViews>
    <sheetView showGridLines="0" tabSelected="1" zoomScaleNormal="100" workbookViewId="0">
      <selection activeCell="B56" sqref="B56"/>
    </sheetView>
  </sheetViews>
  <sheetFormatPr defaultColWidth="9.140625" defaultRowHeight="15" x14ac:dyDescent="0.25"/>
  <cols>
    <col min="1" max="1" width="5.140625" customWidth="1"/>
    <col min="2" max="2" width="67.42578125" customWidth="1"/>
    <col min="3" max="3" width="16" bestFit="1" customWidth="1"/>
    <col min="4" max="4" width="11.5703125" bestFit="1" customWidth="1"/>
    <col min="9" max="9" width="15.42578125" customWidth="1"/>
  </cols>
  <sheetData>
    <row r="5" spans="2:5" ht="9.75" customHeight="1" x14ac:dyDescent="0.25"/>
    <row r="6" spans="2:5" ht="9.75" customHeight="1" x14ac:dyDescent="0.25"/>
    <row r="7" spans="2:5" ht="9.75" customHeight="1" x14ac:dyDescent="0.25"/>
    <row r="8" spans="2:5" ht="18.75" x14ac:dyDescent="0.25">
      <c r="B8" s="162" t="s">
        <v>63</v>
      </c>
      <c r="C8" s="162"/>
    </row>
    <row r="9" spans="2:5" ht="15.75" x14ac:dyDescent="0.25">
      <c r="B9" s="163" t="s">
        <v>64</v>
      </c>
      <c r="C9" s="163"/>
    </row>
    <row r="10" spans="2:5" ht="15.75" x14ac:dyDescent="0.25">
      <c r="B10" s="163" t="s">
        <v>0</v>
      </c>
      <c r="C10" s="163"/>
      <c r="E10" s="3"/>
    </row>
    <row r="11" spans="2:5" hidden="1" x14ac:dyDescent="0.25">
      <c r="B11" s="165"/>
      <c r="C11" s="165"/>
      <c r="E11" s="3"/>
    </row>
    <row r="12" spans="2:5" ht="18.75" x14ac:dyDescent="0.25">
      <c r="B12" s="162" t="s">
        <v>1</v>
      </c>
      <c r="C12" s="162"/>
      <c r="E12" s="3"/>
    </row>
    <row r="13" spans="2:5" ht="18.75" x14ac:dyDescent="0.3">
      <c r="B13" s="163" t="s">
        <v>136</v>
      </c>
      <c r="C13" s="163"/>
      <c r="E13" s="2"/>
    </row>
    <row r="14" spans="2:5" x14ac:dyDescent="0.25">
      <c r="B14" s="164" t="s">
        <v>109</v>
      </c>
      <c r="C14" s="164"/>
      <c r="E14" s="3"/>
    </row>
    <row r="15" spans="2:5" x14ac:dyDescent="0.25">
      <c r="E15" s="3"/>
    </row>
    <row r="16" spans="2:5" ht="9" customHeight="1" x14ac:dyDescent="0.25">
      <c r="E16" s="3"/>
    </row>
    <row r="17" spans="2:9" x14ac:dyDescent="0.25">
      <c r="B17" s="7" t="s">
        <v>2</v>
      </c>
      <c r="C17" s="8"/>
    </row>
    <row r="18" spans="2:9" x14ac:dyDescent="0.25">
      <c r="B18" s="9" t="s">
        <v>3</v>
      </c>
      <c r="C18" s="8"/>
    </row>
    <row r="19" spans="2:9" x14ac:dyDescent="0.25">
      <c r="B19" s="10" t="s">
        <v>34</v>
      </c>
      <c r="C19" s="6">
        <f>+'NOTA 1'!C21</f>
        <v>300250.42000000004</v>
      </c>
    </row>
    <row r="20" spans="2:9" x14ac:dyDescent="0.25">
      <c r="B20" s="10" t="s">
        <v>46</v>
      </c>
      <c r="C20" s="74">
        <f>+'NOTA 2'!D29</f>
        <v>585847.72</v>
      </c>
      <c r="D20" s="16"/>
    </row>
    <row r="21" spans="2:9" x14ac:dyDescent="0.25">
      <c r="B21" s="9" t="s">
        <v>4</v>
      </c>
      <c r="C21" s="17">
        <f>SUM(C19:C20)</f>
        <v>886098.14</v>
      </c>
    </row>
    <row r="22" spans="2:9" ht="10.5" customHeight="1" x14ac:dyDescent="0.25">
      <c r="B22" s="1"/>
      <c r="C22" s="6"/>
    </row>
    <row r="23" spans="2:9" x14ac:dyDescent="0.25">
      <c r="B23" s="7" t="s">
        <v>5</v>
      </c>
      <c r="C23" s="6"/>
    </row>
    <row r="24" spans="2:9" x14ac:dyDescent="0.25">
      <c r="B24" s="11" t="s">
        <v>48</v>
      </c>
      <c r="C24" s="72">
        <f>SUM('NOTA 4'!D15)</f>
        <v>12563285.610000001</v>
      </c>
    </row>
    <row r="25" spans="2:9" x14ac:dyDescent="0.25">
      <c r="B25" s="11" t="s">
        <v>43</v>
      </c>
      <c r="C25" s="73">
        <f>+'NOTA 4'!D16</f>
        <v>327350.02</v>
      </c>
    </row>
    <row r="26" spans="2:9" x14ac:dyDescent="0.25">
      <c r="B26" s="12" t="s">
        <v>6</v>
      </c>
      <c r="C26" s="6">
        <f>SUM(C24:C25)</f>
        <v>12890635.630000001</v>
      </c>
      <c r="I26" s="5"/>
    </row>
    <row r="27" spans="2:9" ht="8.25" customHeight="1" x14ac:dyDescent="0.25">
      <c r="B27" s="12"/>
      <c r="C27" s="6"/>
      <c r="I27" s="5"/>
    </row>
    <row r="28" spans="2:9" x14ac:dyDescent="0.25">
      <c r="B28" s="9" t="s">
        <v>61</v>
      </c>
      <c r="C28" s="19"/>
      <c r="I28" s="5"/>
    </row>
    <row r="29" spans="2:9" x14ac:dyDescent="0.25">
      <c r="B29" s="10" t="s">
        <v>47</v>
      </c>
      <c r="C29" s="31">
        <f>+'NOTA 3 '!N89</f>
        <v>346200.32000000001</v>
      </c>
      <c r="I29" s="5"/>
    </row>
    <row r="30" spans="2:9" x14ac:dyDescent="0.25">
      <c r="B30" s="9" t="s">
        <v>62</v>
      </c>
      <c r="C30" s="17">
        <f>SUM(C29)</f>
        <v>346200.32000000001</v>
      </c>
      <c r="I30" s="5"/>
    </row>
    <row r="31" spans="2:9" x14ac:dyDescent="0.25">
      <c r="B31" s="1"/>
      <c r="C31" s="6"/>
      <c r="I31" s="5"/>
    </row>
    <row r="32" spans="2:9" x14ac:dyDescent="0.25">
      <c r="B32" s="75" t="s">
        <v>7</v>
      </c>
      <c r="C32" s="76">
        <f>SUM(C21+C26+C30)</f>
        <v>14122934.090000002</v>
      </c>
      <c r="I32" s="16"/>
    </row>
    <row r="33" spans="2:3" ht="13.5" customHeight="1" x14ac:dyDescent="0.3">
      <c r="B33" s="13"/>
    </row>
    <row r="34" spans="2:3" x14ac:dyDescent="0.25">
      <c r="B34" s="15" t="s">
        <v>8</v>
      </c>
    </row>
    <row r="35" spans="2:3" x14ac:dyDescent="0.25">
      <c r="B35" s="14" t="s">
        <v>9</v>
      </c>
      <c r="C35" s="6"/>
    </row>
    <row r="36" spans="2:3" x14ac:dyDescent="0.25">
      <c r="B36" t="s">
        <v>49</v>
      </c>
      <c r="C36" s="28">
        <f>+'NOTA 5'!I23</f>
        <v>517133.48</v>
      </c>
    </row>
    <row r="37" spans="2:3" x14ac:dyDescent="0.25">
      <c r="B37" s="14" t="s">
        <v>73</v>
      </c>
      <c r="C37" s="16">
        <f>SUM(C36)</f>
        <v>517133.48</v>
      </c>
    </row>
    <row r="38" spans="2:3" x14ac:dyDescent="0.25">
      <c r="B38" s="14"/>
      <c r="C38" s="16"/>
    </row>
    <row r="39" spans="2:3" x14ac:dyDescent="0.25">
      <c r="B39" s="14" t="s">
        <v>72</v>
      </c>
      <c r="C39" s="6"/>
    </row>
    <row r="40" spans="2:3" x14ac:dyDescent="0.25">
      <c r="B40" t="s">
        <v>75</v>
      </c>
      <c r="C40" s="28">
        <v>0</v>
      </c>
    </row>
    <row r="41" spans="2:3" x14ac:dyDescent="0.25">
      <c r="B41" s="14" t="s">
        <v>74</v>
      </c>
      <c r="C41" s="16">
        <f>SUM(C40)</f>
        <v>0</v>
      </c>
    </row>
    <row r="42" spans="2:3" ht="9.75" customHeight="1" x14ac:dyDescent="0.25"/>
    <row r="43" spans="2:3" x14ac:dyDescent="0.25">
      <c r="B43" s="14" t="s">
        <v>10</v>
      </c>
    </row>
    <row r="44" spans="2:3" x14ac:dyDescent="0.25">
      <c r="B44" t="s">
        <v>33</v>
      </c>
      <c r="C44" s="18">
        <f>SUM(C32-C37-C40)</f>
        <v>13605800.610000001</v>
      </c>
    </row>
    <row r="45" spans="2:3" x14ac:dyDescent="0.25">
      <c r="B45" s="14" t="s">
        <v>11</v>
      </c>
      <c r="C45" s="16">
        <f>SUM(C44+0)</f>
        <v>13605800.610000001</v>
      </c>
    </row>
    <row r="47" spans="2:3" x14ac:dyDescent="0.25">
      <c r="B47" s="75" t="s">
        <v>12</v>
      </c>
      <c r="C47" s="76">
        <f>SUM(C37+C45)</f>
        <v>14122934.090000002</v>
      </c>
    </row>
    <row r="50" spans="2:2" hidden="1" x14ac:dyDescent="0.25">
      <c r="B50" t="s">
        <v>44</v>
      </c>
    </row>
    <row r="51" spans="2:2" hidden="1" x14ac:dyDescent="0.25">
      <c r="B51" t="s">
        <v>45</v>
      </c>
    </row>
    <row r="52" spans="2:2" hidden="1" x14ac:dyDescent="0.25">
      <c r="B52" s="25" t="s">
        <v>71</v>
      </c>
    </row>
    <row r="53" spans="2:2" hidden="1" x14ac:dyDescent="0.25">
      <c r="B53" s="25" t="s">
        <v>60</v>
      </c>
    </row>
    <row r="54" spans="2:2" hidden="1" x14ac:dyDescent="0.25"/>
    <row r="56" spans="2:2" x14ac:dyDescent="0.25">
      <c r="B56" t="s">
        <v>44</v>
      </c>
    </row>
    <row r="60" spans="2:2" x14ac:dyDescent="0.25">
      <c r="B60" t="s">
        <v>45</v>
      </c>
    </row>
    <row r="61" spans="2:2" x14ac:dyDescent="0.25">
      <c r="B61" s="25" t="s">
        <v>92</v>
      </c>
    </row>
    <row r="62" spans="2:2" x14ac:dyDescent="0.25">
      <c r="B62" s="25" t="s">
        <v>60</v>
      </c>
    </row>
  </sheetData>
  <mergeCells count="7">
    <mergeCell ref="B8:C8"/>
    <mergeCell ref="B9:C9"/>
    <mergeCell ref="B10:C10"/>
    <mergeCell ref="B12:C12"/>
    <mergeCell ref="B14:C14"/>
    <mergeCell ref="B13:C13"/>
    <mergeCell ref="B11:C11"/>
  </mergeCells>
  <pageMargins left="0.70866141732283505" right="0.70866141732283505" top="0.25" bottom="0.74803149606299202" header="0.31496062992126" footer="0.31496062992126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27A2B-CAA2-4516-B86D-958B8DFD64F3}">
  <sheetPr>
    <tabColor rgb="FF92D050"/>
  </sheetPr>
  <dimension ref="B6:X41"/>
  <sheetViews>
    <sheetView showGridLines="0" zoomScale="70" zoomScaleNormal="70" workbookViewId="0">
      <selection activeCell="C19" sqref="C19"/>
    </sheetView>
  </sheetViews>
  <sheetFormatPr defaultColWidth="11.42578125" defaultRowHeight="15" x14ac:dyDescent="0.25"/>
  <cols>
    <col min="1" max="1" width="5.85546875" customWidth="1"/>
    <col min="2" max="2" width="66.28515625" customWidth="1"/>
    <col min="3" max="3" width="25.7109375" customWidth="1"/>
    <col min="4" max="4" width="22.28515625" customWidth="1"/>
    <col min="5" max="5" width="15.7109375" customWidth="1"/>
    <col min="6" max="6" width="45.7109375" bestFit="1" customWidth="1"/>
    <col min="7" max="7" width="12.5703125" customWidth="1"/>
    <col min="8" max="8" width="7.85546875" customWidth="1"/>
    <col min="9" max="9" width="46.28515625" customWidth="1"/>
    <col min="10" max="10" width="15.5703125" customWidth="1"/>
    <col min="11" max="11" width="13.5703125" customWidth="1"/>
    <col min="12" max="12" width="11.85546875" customWidth="1"/>
    <col min="13" max="14" width="14.140625" bestFit="1" customWidth="1"/>
    <col min="24" max="24" width="13.140625" bestFit="1" customWidth="1"/>
  </cols>
  <sheetData>
    <row r="6" spans="2:24" x14ac:dyDescent="0.25">
      <c r="F6" s="14"/>
      <c r="G6" s="14"/>
      <c r="H6" s="14"/>
      <c r="I6" s="14"/>
      <c r="J6" s="14"/>
      <c r="K6" s="14"/>
      <c r="L6" s="14"/>
      <c r="M6" s="14"/>
      <c r="N6" s="14"/>
    </row>
    <row r="7" spans="2:24" x14ac:dyDescent="0.25">
      <c r="F7" s="25"/>
    </row>
    <row r="8" spans="2:24" x14ac:dyDescent="0.25">
      <c r="F8" s="25"/>
    </row>
    <row r="9" spans="2:24" ht="18.75" x14ac:dyDescent="0.3">
      <c r="B9" s="166" t="s">
        <v>0</v>
      </c>
      <c r="C9" s="166"/>
    </row>
    <row r="10" spans="2:24" ht="18.75" x14ac:dyDescent="0.3">
      <c r="B10" s="167" t="s">
        <v>53</v>
      </c>
      <c r="C10" s="167"/>
      <c r="I10" s="14"/>
    </row>
    <row r="11" spans="2:24" ht="18.75" x14ac:dyDescent="0.3">
      <c r="B11" s="167" t="s">
        <v>137</v>
      </c>
      <c r="C11" s="167"/>
    </row>
    <row r="12" spans="2:24" ht="18.75" x14ac:dyDescent="0.3">
      <c r="B12" s="167" t="s">
        <v>55</v>
      </c>
      <c r="C12" s="167"/>
    </row>
    <row r="13" spans="2:24" ht="18.75" x14ac:dyDescent="0.3">
      <c r="B13" s="168" t="s">
        <v>52</v>
      </c>
      <c r="C13" s="167"/>
      <c r="K13" s="25"/>
      <c r="L13" s="25"/>
      <c r="M13" s="25"/>
    </row>
    <row r="14" spans="2:24" ht="18.75" x14ac:dyDescent="0.3">
      <c r="B14" s="35"/>
      <c r="C14" s="35"/>
      <c r="K14" s="16"/>
      <c r="X14" s="16"/>
    </row>
    <row r="15" spans="2:24" ht="18.75" x14ac:dyDescent="0.3">
      <c r="B15" s="35"/>
      <c r="C15" s="35"/>
      <c r="K15" s="16"/>
    </row>
    <row r="16" spans="2:24" ht="18.75" x14ac:dyDescent="0.25">
      <c r="B16" s="36"/>
      <c r="C16" s="37"/>
      <c r="I16" s="7"/>
      <c r="J16" s="8"/>
      <c r="K16" s="16"/>
    </row>
    <row r="17" spans="2:14" ht="32.25" customHeight="1" x14ac:dyDescent="0.25">
      <c r="B17" s="38"/>
      <c r="C17" s="37"/>
      <c r="I17" s="9"/>
      <c r="J17" s="8"/>
      <c r="K17" s="16"/>
      <c r="L17" s="16"/>
    </row>
    <row r="18" spans="2:14" ht="37.5" x14ac:dyDescent="0.25">
      <c r="B18" s="39" t="s">
        <v>139</v>
      </c>
      <c r="C18" s="40">
        <v>260250.42</v>
      </c>
      <c r="G18" s="25"/>
      <c r="H18" s="25"/>
      <c r="I18" s="10"/>
      <c r="J18" s="17"/>
      <c r="K18" s="16"/>
      <c r="L18" s="16"/>
      <c r="N18" s="30"/>
    </row>
    <row r="19" spans="2:14" ht="18.75" x14ac:dyDescent="0.25">
      <c r="B19" s="39" t="s">
        <v>58</v>
      </c>
      <c r="C19" s="40">
        <v>0</v>
      </c>
      <c r="G19" s="25"/>
      <c r="H19" s="25"/>
      <c r="I19" s="10"/>
      <c r="J19" s="17"/>
      <c r="K19" s="16"/>
      <c r="L19" s="16"/>
      <c r="N19" s="30"/>
    </row>
    <row r="20" spans="2:14" ht="18.75" x14ac:dyDescent="0.25">
      <c r="B20" s="39" t="s">
        <v>54</v>
      </c>
      <c r="C20" s="41">
        <v>40000</v>
      </c>
      <c r="H20" s="25"/>
      <c r="I20" s="10"/>
      <c r="J20" s="19"/>
      <c r="K20" s="29"/>
      <c r="L20" s="29"/>
      <c r="M20" s="16"/>
      <c r="N20" s="16"/>
    </row>
    <row r="21" spans="2:14" ht="18.75" x14ac:dyDescent="0.25">
      <c r="B21" s="42" t="s">
        <v>140</v>
      </c>
      <c r="C21" s="54">
        <f>SUM(C18:C20)</f>
        <v>300250.42000000004</v>
      </c>
      <c r="H21" s="25"/>
      <c r="I21" s="9"/>
      <c r="J21" s="4"/>
      <c r="K21" s="16"/>
      <c r="L21" s="29"/>
      <c r="M21" s="16"/>
      <c r="N21" s="16"/>
    </row>
    <row r="22" spans="2:14" ht="18.75" x14ac:dyDescent="0.25">
      <c r="B22" s="43"/>
      <c r="C22" s="40"/>
      <c r="H22" s="25"/>
      <c r="I22" s="1"/>
      <c r="J22" s="6"/>
      <c r="K22" s="16"/>
      <c r="L22" s="29"/>
      <c r="M22" s="16"/>
      <c r="N22" s="16"/>
    </row>
    <row r="23" spans="2:14" ht="18.75" x14ac:dyDescent="0.3">
      <c r="B23" s="35"/>
      <c r="C23" s="35"/>
      <c r="H23" s="25"/>
      <c r="I23" s="29"/>
      <c r="J23" s="29"/>
      <c r="K23" s="16"/>
      <c r="L23" s="29"/>
      <c r="M23" s="16"/>
      <c r="N23" s="16"/>
    </row>
    <row r="24" spans="2:14" ht="18.75" x14ac:dyDescent="0.3">
      <c r="B24" s="35"/>
      <c r="C24" s="35"/>
      <c r="H24" s="25"/>
      <c r="I24" s="29"/>
      <c r="J24" s="29"/>
      <c r="K24" s="16"/>
      <c r="L24" s="29"/>
      <c r="M24" s="16"/>
      <c r="N24" s="16"/>
    </row>
    <row r="25" spans="2:14" ht="18.75" x14ac:dyDescent="0.3">
      <c r="B25" s="35"/>
      <c r="C25" s="35"/>
      <c r="H25" s="25"/>
      <c r="I25" s="29"/>
      <c r="J25" s="29"/>
      <c r="K25" s="16"/>
      <c r="L25" s="29"/>
      <c r="M25" s="16"/>
      <c r="N25" s="16"/>
    </row>
    <row r="26" spans="2:14" ht="18.75" x14ac:dyDescent="0.3">
      <c r="B26" s="35"/>
      <c r="C26" s="35"/>
      <c r="H26" s="25"/>
      <c r="I26" s="29"/>
      <c r="J26" s="29"/>
      <c r="K26" s="16"/>
      <c r="L26" s="29"/>
      <c r="M26" s="16"/>
      <c r="N26" s="16"/>
    </row>
    <row r="27" spans="2:14" ht="18.75" x14ac:dyDescent="0.3">
      <c r="B27" s="35"/>
      <c r="C27" s="35"/>
      <c r="H27" s="25"/>
      <c r="I27" s="29"/>
      <c r="J27" s="29"/>
      <c r="K27" s="16"/>
      <c r="L27" s="29"/>
      <c r="M27" s="16"/>
      <c r="N27" s="16"/>
    </row>
    <row r="28" spans="2:14" ht="18.75" x14ac:dyDescent="0.3">
      <c r="B28" s="35"/>
      <c r="C28" s="35"/>
      <c r="H28" s="25"/>
      <c r="I28" s="29"/>
      <c r="J28" s="29"/>
      <c r="K28" s="16"/>
      <c r="L28" s="29"/>
      <c r="M28" s="16"/>
      <c r="N28" s="16"/>
    </row>
    <row r="29" spans="2:14" ht="18.75" x14ac:dyDescent="0.3">
      <c r="B29" s="35"/>
      <c r="C29" s="35"/>
      <c r="H29" s="25"/>
      <c r="I29" s="29"/>
      <c r="J29" s="29"/>
      <c r="K29" s="16"/>
      <c r="L29" s="29"/>
      <c r="M29" s="16"/>
      <c r="N29" s="16"/>
    </row>
    <row r="30" spans="2:14" x14ac:dyDescent="0.25">
      <c r="H30" s="25"/>
      <c r="I30" s="29"/>
      <c r="J30" s="29"/>
      <c r="K30" s="16"/>
      <c r="L30" s="29"/>
      <c r="M30" s="16"/>
      <c r="N30" s="16"/>
    </row>
    <row r="31" spans="2:14" x14ac:dyDescent="0.25">
      <c r="B31" t="s">
        <v>80</v>
      </c>
      <c r="H31" s="25"/>
      <c r="I31" s="29"/>
      <c r="J31" s="29"/>
      <c r="K31" s="16"/>
      <c r="L31" s="29"/>
      <c r="M31" s="16"/>
      <c r="N31" s="16"/>
    </row>
    <row r="32" spans="2:14" x14ac:dyDescent="0.25">
      <c r="B32" t="s">
        <v>81</v>
      </c>
      <c r="H32" s="25"/>
      <c r="I32" s="29"/>
      <c r="J32" s="29"/>
      <c r="K32" s="16"/>
      <c r="L32" s="29"/>
      <c r="M32" s="16"/>
      <c r="N32" s="16"/>
    </row>
    <row r="33" spans="8:14" x14ac:dyDescent="0.25">
      <c r="H33" s="25"/>
      <c r="I33" s="29"/>
      <c r="J33" s="29"/>
      <c r="K33" s="29"/>
      <c r="L33" s="29"/>
      <c r="M33" s="16"/>
      <c r="N33" s="16"/>
    </row>
    <row r="34" spans="8:14" x14ac:dyDescent="0.25">
      <c r="H34" s="25"/>
      <c r="I34" s="29"/>
      <c r="J34" s="29"/>
      <c r="K34" s="29"/>
      <c r="L34" s="29"/>
      <c r="M34" s="16"/>
      <c r="N34" s="16"/>
    </row>
    <row r="35" spans="8:14" x14ac:dyDescent="0.25">
      <c r="H35" s="25"/>
      <c r="I35" s="29"/>
      <c r="J35" s="29"/>
      <c r="K35" s="29"/>
      <c r="L35" s="29"/>
      <c r="M35" s="16"/>
      <c r="N35" s="16"/>
    </row>
    <row r="36" spans="8:14" x14ac:dyDescent="0.25">
      <c r="H36" s="25"/>
      <c r="I36" s="29"/>
      <c r="J36" s="29"/>
      <c r="K36" s="29"/>
      <c r="L36" s="29"/>
      <c r="M36" s="16"/>
      <c r="N36" s="16"/>
    </row>
    <row r="37" spans="8:14" x14ac:dyDescent="0.25">
      <c r="H37" s="25"/>
      <c r="I37" s="29"/>
      <c r="J37" s="29"/>
      <c r="K37" s="29"/>
      <c r="L37" s="29"/>
      <c r="M37" s="16"/>
      <c r="N37" s="16"/>
    </row>
    <row r="38" spans="8:14" x14ac:dyDescent="0.25">
      <c r="H38" s="25"/>
      <c r="I38" s="29"/>
      <c r="J38" s="29"/>
      <c r="K38" s="29"/>
      <c r="L38" s="29"/>
      <c r="M38" s="16"/>
      <c r="N38" s="29"/>
    </row>
    <row r="39" spans="8:14" x14ac:dyDescent="0.25">
      <c r="I39" s="16"/>
      <c r="J39" s="16"/>
      <c r="K39" s="16"/>
      <c r="L39" s="16"/>
    </row>
    <row r="40" spans="8:14" x14ac:dyDescent="0.25">
      <c r="M40" s="16"/>
    </row>
    <row r="41" spans="8:14" x14ac:dyDescent="0.25">
      <c r="M41" s="16"/>
    </row>
  </sheetData>
  <mergeCells count="5">
    <mergeCell ref="B9:C9"/>
    <mergeCell ref="B10:C10"/>
    <mergeCell ref="B11:C11"/>
    <mergeCell ref="B13:C13"/>
    <mergeCell ref="B12:C12"/>
  </mergeCells>
  <pageMargins left="0.70866141732283505" right="0.70866141732283505" top="0.74803149606299202" bottom="0.74803149606299202" header="0.31496062992126" footer="0.31496062992126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35F4A-BD7F-4BEA-9FF5-8B1E70CD12B4}">
  <sheetPr>
    <tabColor rgb="FF92D050"/>
  </sheetPr>
  <dimension ref="B4:U42"/>
  <sheetViews>
    <sheetView showGridLines="0" zoomScale="80" zoomScaleNormal="80" workbookViewId="0">
      <selection activeCell="C26" sqref="C26"/>
    </sheetView>
  </sheetViews>
  <sheetFormatPr defaultColWidth="11.42578125" defaultRowHeight="15" x14ac:dyDescent="0.25"/>
  <cols>
    <col min="1" max="1" width="3" customWidth="1"/>
    <col min="2" max="2" width="48" customWidth="1"/>
    <col min="3" max="3" width="30.7109375" customWidth="1"/>
    <col min="4" max="4" width="20.42578125" customWidth="1"/>
    <col min="5" max="5" width="22.28515625" customWidth="1"/>
    <col min="6" max="6" width="15.7109375" customWidth="1"/>
    <col min="7" max="7" width="15.5703125" customWidth="1"/>
    <col min="8" max="8" width="13.5703125" customWidth="1"/>
    <col min="9" max="9" width="11.85546875" customWidth="1"/>
    <col min="10" max="11" width="14.140625" bestFit="1" customWidth="1"/>
    <col min="21" max="21" width="13.140625" bestFit="1" customWidth="1"/>
  </cols>
  <sheetData>
    <row r="4" spans="2:21" x14ac:dyDescent="0.25">
      <c r="G4" s="14"/>
      <c r="H4" s="14"/>
      <c r="I4" s="14"/>
      <c r="J4" s="14"/>
      <c r="K4" s="14"/>
    </row>
    <row r="7" spans="2:21" ht="15.75" x14ac:dyDescent="0.25">
      <c r="B7" s="170" t="s">
        <v>0</v>
      </c>
      <c r="C7" s="170"/>
      <c r="D7" s="170"/>
    </row>
    <row r="8" spans="2:21" ht="18.75" x14ac:dyDescent="0.3">
      <c r="B8" s="167" t="s">
        <v>87</v>
      </c>
      <c r="C8" s="167"/>
      <c r="D8" s="167"/>
    </row>
    <row r="9" spans="2:21" ht="18.75" x14ac:dyDescent="0.3">
      <c r="B9" s="167" t="s">
        <v>138</v>
      </c>
      <c r="C9" s="167"/>
      <c r="D9" s="167"/>
    </row>
    <row r="10" spans="2:21" ht="18.75" x14ac:dyDescent="0.3">
      <c r="B10" s="167" t="s">
        <v>55</v>
      </c>
      <c r="C10" s="167"/>
      <c r="D10" s="167"/>
    </row>
    <row r="11" spans="2:21" ht="18.75" x14ac:dyDescent="0.3">
      <c r="B11" s="168" t="s">
        <v>70</v>
      </c>
      <c r="C11" s="167"/>
      <c r="D11" s="167"/>
      <c r="H11" s="25"/>
      <c r="I11" s="25"/>
      <c r="J11" s="25"/>
    </row>
    <row r="12" spans="2:21" ht="18.75" x14ac:dyDescent="0.3">
      <c r="B12" s="35"/>
      <c r="C12" s="35"/>
      <c r="D12" s="35"/>
      <c r="H12" s="16"/>
      <c r="U12" s="16"/>
    </row>
    <row r="13" spans="2:21" ht="18.75" x14ac:dyDescent="0.3">
      <c r="B13" s="35"/>
      <c r="C13" s="35"/>
      <c r="D13" s="35"/>
      <c r="H13" s="16"/>
    </row>
    <row r="14" spans="2:21" ht="32.25" customHeight="1" x14ac:dyDescent="0.25">
      <c r="B14" s="38"/>
      <c r="C14" s="38"/>
      <c r="D14" s="37"/>
      <c r="G14" s="8"/>
      <c r="H14" s="16"/>
      <c r="I14" s="16"/>
    </row>
    <row r="15" spans="2:21" ht="44.25" customHeight="1" x14ac:dyDescent="0.25">
      <c r="B15" s="39" t="s">
        <v>141</v>
      </c>
      <c r="C15" s="39"/>
      <c r="D15" s="58">
        <v>444218.1</v>
      </c>
      <c r="G15" s="17"/>
      <c r="H15" s="16"/>
      <c r="I15" s="16"/>
      <c r="K15" s="30"/>
    </row>
    <row r="16" spans="2:21" ht="18.75" x14ac:dyDescent="0.25">
      <c r="B16" s="39"/>
      <c r="C16" s="39"/>
      <c r="D16" s="58"/>
      <c r="G16" s="17"/>
      <c r="H16" s="16"/>
      <c r="I16" s="16"/>
      <c r="K16" s="30"/>
    </row>
    <row r="17" spans="2:11" ht="18.75" x14ac:dyDescent="0.25">
      <c r="B17" s="63" t="s">
        <v>78</v>
      </c>
      <c r="C17" s="39"/>
      <c r="D17" s="58"/>
      <c r="G17" s="17"/>
      <c r="H17" s="16"/>
      <c r="I17" s="16"/>
      <c r="K17" s="30"/>
    </row>
    <row r="18" spans="2:11" ht="18.75" x14ac:dyDescent="0.25">
      <c r="B18" s="39" t="s">
        <v>142</v>
      </c>
      <c r="C18" s="60">
        <f>+'[1]CUENTAS PAGADAS'!I29+'[1]CUENTAS PAGADAS'!I37</f>
        <v>167176.85999999999</v>
      </c>
      <c r="D18" s="58"/>
      <c r="F18" s="5"/>
      <c r="G18" s="17"/>
      <c r="H18" s="16"/>
      <c r="I18" s="16"/>
      <c r="K18" s="30"/>
    </row>
    <row r="19" spans="2:11" ht="18.75" x14ac:dyDescent="0.25">
      <c r="B19" s="39"/>
      <c r="C19" s="39"/>
      <c r="D19" s="58"/>
      <c r="G19" s="17"/>
      <c r="H19" s="16"/>
      <c r="I19" s="16"/>
      <c r="K19" s="30"/>
    </row>
    <row r="20" spans="2:11" ht="18.75" x14ac:dyDescent="0.25">
      <c r="B20" s="39"/>
      <c r="C20" s="39"/>
      <c r="D20" s="58"/>
      <c r="G20" s="19"/>
      <c r="H20" s="29"/>
      <c r="I20" s="29"/>
      <c r="J20" s="16"/>
      <c r="K20" s="16"/>
    </row>
    <row r="21" spans="2:11" ht="18.75" x14ac:dyDescent="0.25">
      <c r="B21" s="42" t="s">
        <v>143</v>
      </c>
      <c r="C21" s="42"/>
      <c r="D21" s="59">
        <f>+D15+C18</f>
        <v>611394.96</v>
      </c>
      <c r="G21" s="4"/>
      <c r="H21" s="16"/>
      <c r="I21" s="29"/>
      <c r="J21" s="16"/>
      <c r="K21" s="16"/>
    </row>
    <row r="22" spans="2:11" ht="18.75" x14ac:dyDescent="0.25">
      <c r="B22" s="43"/>
      <c r="C22" s="43"/>
      <c r="D22" s="58"/>
      <c r="F22" s="16"/>
      <c r="G22" s="6"/>
      <c r="H22" s="16"/>
      <c r="I22" s="29"/>
      <c r="J22" s="16"/>
      <c r="K22" s="16"/>
    </row>
    <row r="23" spans="2:11" ht="18.75" x14ac:dyDescent="0.3">
      <c r="B23" s="35"/>
      <c r="C23" s="35"/>
      <c r="D23" s="35"/>
      <c r="G23" s="29"/>
      <c r="H23" s="16"/>
      <c r="I23" s="29"/>
      <c r="J23" s="16"/>
      <c r="K23" s="16"/>
    </row>
    <row r="24" spans="2:11" ht="18.75" x14ac:dyDescent="0.3">
      <c r="B24" s="63" t="s">
        <v>79</v>
      </c>
      <c r="C24" s="35"/>
      <c r="D24" s="35"/>
      <c r="G24" s="29"/>
      <c r="H24" s="16"/>
      <c r="I24" s="29"/>
      <c r="J24" s="16"/>
      <c r="K24" s="16"/>
    </row>
    <row r="25" spans="2:11" ht="18.75" x14ac:dyDescent="0.3">
      <c r="B25" s="39" t="s">
        <v>144</v>
      </c>
      <c r="C25" s="138">
        <f>+INVENTARIO!L16</f>
        <v>25547.24</v>
      </c>
      <c r="D25" s="62"/>
      <c r="F25" s="5"/>
      <c r="G25" s="29"/>
      <c r="H25" s="16"/>
      <c r="I25" s="29"/>
      <c r="J25" s="16"/>
      <c r="K25" s="16"/>
    </row>
    <row r="26" spans="2:11" ht="18.75" x14ac:dyDescent="0.3">
      <c r="B26" s="39"/>
      <c r="C26" s="62" t="s">
        <v>94</v>
      </c>
      <c r="D26" s="35"/>
      <c r="F26" s="5"/>
      <c r="G26" s="29"/>
      <c r="H26" s="16"/>
      <c r="I26" s="29"/>
      <c r="J26" s="16"/>
      <c r="K26" s="16"/>
    </row>
    <row r="27" spans="2:11" ht="18.75" x14ac:dyDescent="0.3">
      <c r="B27" s="35"/>
      <c r="C27" s="35"/>
      <c r="D27" s="35"/>
      <c r="F27" s="5"/>
      <c r="G27" s="29"/>
      <c r="H27" s="16"/>
      <c r="I27" s="29"/>
      <c r="J27" s="16"/>
      <c r="K27" s="16"/>
    </row>
    <row r="28" spans="2:11" ht="18.75" x14ac:dyDescent="0.3">
      <c r="B28" s="35"/>
      <c r="C28" s="35"/>
      <c r="D28" s="35"/>
      <c r="F28" s="5"/>
      <c r="G28" s="29"/>
      <c r="H28" s="16"/>
      <c r="I28" s="29"/>
      <c r="J28" s="16"/>
      <c r="K28" s="16"/>
    </row>
    <row r="29" spans="2:11" ht="18.75" customHeight="1" x14ac:dyDescent="0.25">
      <c r="B29" s="169" t="s">
        <v>145</v>
      </c>
      <c r="C29" s="169"/>
      <c r="D29" s="133">
        <f>+D21-C25</f>
        <v>585847.72</v>
      </c>
      <c r="G29" s="29"/>
      <c r="H29" s="16"/>
      <c r="I29" s="29"/>
      <c r="J29" s="16"/>
      <c r="K29" s="16"/>
    </row>
    <row r="30" spans="2:11" ht="21" customHeight="1" x14ac:dyDescent="0.25">
      <c r="B30" s="169"/>
      <c r="C30" s="169"/>
      <c r="D30" s="133"/>
      <c r="G30" s="29"/>
      <c r="H30" s="16"/>
      <c r="I30" s="29"/>
      <c r="J30" s="16"/>
      <c r="K30" s="16"/>
    </row>
    <row r="31" spans="2:11" x14ac:dyDescent="0.25">
      <c r="D31" s="5"/>
      <c r="E31" s="16"/>
      <c r="G31" s="29"/>
      <c r="H31" s="16"/>
      <c r="I31" s="29"/>
      <c r="J31" s="16"/>
      <c r="K31" s="16"/>
    </row>
    <row r="32" spans="2:11" x14ac:dyDescent="0.25">
      <c r="D32" s="5"/>
      <c r="G32" s="29"/>
      <c r="H32" s="16"/>
      <c r="I32" s="29"/>
      <c r="J32" s="16"/>
      <c r="K32" s="16"/>
    </row>
    <row r="33" spans="2:11" x14ac:dyDescent="0.25">
      <c r="G33" s="29"/>
      <c r="H33" s="29"/>
      <c r="I33" s="29"/>
      <c r="J33" s="16"/>
      <c r="K33" s="16"/>
    </row>
    <row r="34" spans="2:11" x14ac:dyDescent="0.25">
      <c r="G34" s="29"/>
      <c r="H34" s="29"/>
      <c r="I34" s="29"/>
      <c r="J34" s="16"/>
      <c r="K34" s="16"/>
    </row>
    <row r="35" spans="2:11" x14ac:dyDescent="0.25">
      <c r="D35" s="16"/>
      <c r="E35" s="5"/>
      <c r="F35" s="16"/>
      <c r="G35" s="29"/>
      <c r="H35" s="29"/>
      <c r="I35" s="29"/>
      <c r="J35" s="16"/>
      <c r="K35" s="16"/>
    </row>
    <row r="36" spans="2:11" x14ac:dyDescent="0.25">
      <c r="G36" s="29"/>
      <c r="H36" s="29"/>
      <c r="I36" s="29"/>
      <c r="J36" s="16"/>
      <c r="K36" s="16"/>
    </row>
    <row r="37" spans="2:11" x14ac:dyDescent="0.25">
      <c r="B37" s="69"/>
      <c r="C37" s="61"/>
      <c r="G37" s="29"/>
      <c r="H37" s="29"/>
      <c r="I37" s="29"/>
      <c r="J37" s="16"/>
      <c r="K37" s="16"/>
    </row>
    <row r="38" spans="2:11" x14ac:dyDescent="0.25">
      <c r="B38" s="69" t="s">
        <v>80</v>
      </c>
      <c r="C38" s="61"/>
      <c r="G38" s="29"/>
      <c r="H38" s="29"/>
      <c r="I38" s="29"/>
      <c r="J38" s="16"/>
      <c r="K38" s="16"/>
    </row>
    <row r="39" spans="2:11" x14ac:dyDescent="0.25">
      <c r="B39" s="69" t="s">
        <v>81</v>
      </c>
      <c r="C39" s="61"/>
      <c r="G39" s="29"/>
      <c r="H39" s="29"/>
      <c r="I39" s="29"/>
      <c r="J39" s="16"/>
      <c r="K39" s="29"/>
    </row>
    <row r="40" spans="2:11" x14ac:dyDescent="0.25">
      <c r="G40" s="16"/>
      <c r="H40" s="16"/>
      <c r="I40" s="16"/>
    </row>
    <row r="41" spans="2:11" x14ac:dyDescent="0.25">
      <c r="J41" s="16"/>
    </row>
    <row r="42" spans="2:11" x14ac:dyDescent="0.25">
      <c r="J42" s="16"/>
    </row>
  </sheetData>
  <mergeCells count="6">
    <mergeCell ref="B29:C30"/>
    <mergeCell ref="B7:D7"/>
    <mergeCell ref="B8:D8"/>
    <mergeCell ref="B9:D9"/>
    <mergeCell ref="B10:D10"/>
    <mergeCell ref="B11:D11"/>
  </mergeCells>
  <pageMargins left="0.70866141732283472" right="0.70866141732283472" top="0.74803149606299213" bottom="0.74803149606299213" header="0.31496062992125984" footer="0.31496062992125984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925A0-34F5-459B-924D-CF9FA7D6A9B4}">
  <sheetPr>
    <tabColor rgb="FF92D050"/>
    <pageSetUpPr fitToPage="1"/>
  </sheetPr>
  <dimension ref="A4:X103"/>
  <sheetViews>
    <sheetView topLeftCell="E71" zoomScaleNormal="100" workbookViewId="0">
      <selection activeCell="G1" sqref="G1:N103"/>
    </sheetView>
  </sheetViews>
  <sheetFormatPr defaultColWidth="11.42578125" defaultRowHeight="15" x14ac:dyDescent="0.25"/>
  <cols>
    <col min="1" max="1" width="3.7109375" hidden="1" customWidth="1"/>
    <col min="2" max="4" width="11.42578125" hidden="1" customWidth="1"/>
    <col min="5" max="6" width="0.5703125" customWidth="1"/>
    <col min="7" max="7" width="12.5703125" customWidth="1"/>
    <col min="8" max="8" width="10.85546875" customWidth="1"/>
    <col min="9" max="9" width="13.85546875" bestFit="1" customWidth="1"/>
    <col min="10" max="10" width="15.5703125" customWidth="1"/>
    <col min="11" max="11" width="13.5703125" hidden="1" customWidth="1"/>
    <col min="12" max="12" width="12.28515625" bestFit="1" customWidth="1"/>
    <col min="13" max="13" width="14.140625" bestFit="1" customWidth="1"/>
    <col min="14" max="14" width="20.28515625" bestFit="1" customWidth="1"/>
    <col min="15" max="15" width="13.85546875" bestFit="1" customWidth="1"/>
    <col min="16" max="16" width="17.7109375" customWidth="1"/>
    <col min="17" max="17" width="22.42578125" style="5" customWidth="1"/>
    <col min="18" max="18" width="16.42578125" customWidth="1"/>
    <col min="23" max="23" width="12.28515625" bestFit="1" customWidth="1"/>
    <col min="24" max="24" width="13.85546875" bestFit="1" customWidth="1"/>
  </cols>
  <sheetData>
    <row r="4" spans="7:15" x14ac:dyDescent="0.25">
      <c r="G4" s="178" t="s">
        <v>0</v>
      </c>
      <c r="H4" s="178"/>
      <c r="I4" s="178"/>
      <c r="J4" s="178"/>
      <c r="K4" s="178"/>
      <c r="L4" s="178"/>
      <c r="M4" s="14"/>
      <c r="N4" s="14"/>
      <c r="O4" s="14"/>
    </row>
    <row r="5" spans="7:15" x14ac:dyDescent="0.25">
      <c r="G5" s="164" t="s">
        <v>35</v>
      </c>
      <c r="H5" s="164"/>
      <c r="I5" s="164"/>
      <c r="J5" s="164"/>
      <c r="K5" s="164"/>
      <c r="L5" s="164"/>
    </row>
    <row r="6" spans="7:15" x14ac:dyDescent="0.25">
      <c r="G6" s="164" t="s">
        <v>136</v>
      </c>
      <c r="H6" s="164"/>
      <c r="I6" s="164"/>
      <c r="J6" s="164"/>
      <c r="K6" s="164"/>
      <c r="L6" s="164"/>
    </row>
    <row r="7" spans="7:15" x14ac:dyDescent="0.25">
      <c r="G7" s="179" t="s">
        <v>50</v>
      </c>
      <c r="H7" s="179"/>
      <c r="I7" s="179"/>
      <c r="J7" s="179"/>
      <c r="K7" s="179"/>
      <c r="L7" s="179"/>
      <c r="M7" s="131"/>
      <c r="N7" s="131"/>
    </row>
    <row r="10" spans="7:15" x14ac:dyDescent="0.25">
      <c r="I10" s="176" t="s">
        <v>113</v>
      </c>
      <c r="J10" s="177"/>
      <c r="K10" s="177"/>
      <c r="L10" s="177"/>
    </row>
    <row r="11" spans="7:15" x14ac:dyDescent="0.25">
      <c r="G11" s="175" t="s">
        <v>77</v>
      </c>
      <c r="H11" s="175"/>
      <c r="I11" s="77" t="s">
        <v>16</v>
      </c>
      <c r="J11" s="77" t="s">
        <v>15</v>
      </c>
      <c r="L11" s="77" t="s">
        <v>13</v>
      </c>
    </row>
    <row r="12" spans="7:15" x14ac:dyDescent="0.25">
      <c r="G12" s="175" t="s">
        <v>32</v>
      </c>
      <c r="H12" s="175"/>
      <c r="I12" s="27">
        <f>253082.12+9305.26</f>
        <v>262387.38</v>
      </c>
      <c r="J12" s="79">
        <v>44903</v>
      </c>
      <c r="L12" s="79">
        <v>45268</v>
      </c>
    </row>
    <row r="13" spans="7:15" x14ac:dyDescent="0.25">
      <c r="H13" s="25"/>
      <c r="I13" s="57">
        <f>+P73</f>
        <v>294798.08000000002</v>
      </c>
      <c r="J13" s="61" t="s">
        <v>97</v>
      </c>
      <c r="K13" s="57"/>
      <c r="L13" s="61" t="s">
        <v>111</v>
      </c>
      <c r="M13" s="79"/>
    </row>
    <row r="14" spans="7:15" x14ac:dyDescent="0.25">
      <c r="H14" s="25"/>
      <c r="I14" s="25"/>
      <c r="J14" s="25"/>
      <c r="K14" s="57"/>
      <c r="L14" s="79"/>
      <c r="M14" s="79"/>
    </row>
    <row r="15" spans="7:15" x14ac:dyDescent="0.25">
      <c r="K15" s="89" t="e">
        <f>+#REF!/12</f>
        <v>#REF!</v>
      </c>
    </row>
    <row r="16" spans="7:15" hidden="1" x14ac:dyDescent="0.25">
      <c r="K16" s="5"/>
    </row>
    <row r="17" spans="7:24" hidden="1" x14ac:dyDescent="0.25"/>
    <row r="18" spans="7:24" ht="15.75" hidden="1" thickBot="1" x14ac:dyDescent="0.3">
      <c r="G18" s="80"/>
      <c r="H18" s="81"/>
      <c r="I18" s="81"/>
      <c r="J18" s="81"/>
      <c r="K18" s="81"/>
      <c r="L18" s="81"/>
      <c r="M18" s="81"/>
      <c r="N18" s="82"/>
    </row>
    <row r="19" spans="7:24" ht="15.75" hidden="1" thickBot="1" x14ac:dyDescent="0.3">
      <c r="G19" s="83"/>
      <c r="L19" s="173" t="s">
        <v>14</v>
      </c>
      <c r="M19" s="174"/>
      <c r="N19" s="84"/>
    </row>
    <row r="20" spans="7:24" hidden="1" x14ac:dyDescent="0.25">
      <c r="G20" s="83"/>
      <c r="K20" s="25" t="s">
        <v>16</v>
      </c>
      <c r="L20" s="25" t="s">
        <v>15</v>
      </c>
      <c r="M20" s="25" t="s">
        <v>13</v>
      </c>
      <c r="N20" s="84"/>
    </row>
    <row r="21" spans="7:24" hidden="1" x14ac:dyDescent="0.25">
      <c r="G21" s="83"/>
      <c r="H21" s="164" t="s">
        <v>32</v>
      </c>
      <c r="I21" s="164"/>
      <c r="J21" s="164"/>
      <c r="K21" s="27">
        <v>404099.66</v>
      </c>
      <c r="L21" s="20" t="s">
        <v>89</v>
      </c>
      <c r="M21" s="20" t="s">
        <v>90</v>
      </c>
      <c r="N21" s="84"/>
    </row>
    <row r="22" spans="7:24" hidden="1" x14ac:dyDescent="0.25">
      <c r="G22" s="83"/>
      <c r="H22" s="164" t="s">
        <v>77</v>
      </c>
      <c r="I22" s="164"/>
      <c r="J22" s="164"/>
      <c r="K22" s="27">
        <v>191365.2</v>
      </c>
      <c r="L22" s="20">
        <v>43839</v>
      </c>
      <c r="M22" s="20" t="s">
        <v>91</v>
      </c>
      <c r="N22" s="84"/>
      <c r="U22" t="s">
        <v>36</v>
      </c>
      <c r="V22" t="s">
        <v>38</v>
      </c>
      <c r="W22" t="s">
        <v>37</v>
      </c>
    </row>
    <row r="23" spans="7:24" hidden="1" x14ac:dyDescent="0.25">
      <c r="G23" s="171" t="s">
        <v>41</v>
      </c>
      <c r="H23" s="172"/>
      <c r="I23" s="172"/>
      <c r="J23" s="172"/>
      <c r="K23" s="27">
        <f>SUM(W23)</f>
        <v>409270.39999999997</v>
      </c>
      <c r="L23" s="20">
        <v>40238</v>
      </c>
      <c r="M23" s="20" t="s">
        <v>51</v>
      </c>
      <c r="N23" s="84"/>
      <c r="U23" s="5">
        <v>7000</v>
      </c>
      <c r="V23" s="25">
        <v>58.467199999999998</v>
      </c>
      <c r="W23" s="16">
        <f>SUM(U23*V23)</f>
        <v>409270.39999999997</v>
      </c>
    </row>
    <row r="24" spans="7:24" hidden="1" x14ac:dyDescent="0.25">
      <c r="G24" s="171" t="s">
        <v>39</v>
      </c>
      <c r="H24" s="172"/>
      <c r="I24" s="172"/>
      <c r="J24" s="172"/>
      <c r="K24" s="27">
        <f t="shared" ref="K24:K26" si="0">SUM(W24)</f>
        <v>350803.20000000001</v>
      </c>
      <c r="L24" s="20">
        <v>40848</v>
      </c>
      <c r="M24" s="20" t="s">
        <v>51</v>
      </c>
      <c r="N24" s="84"/>
      <c r="U24" s="5">
        <v>6000</v>
      </c>
      <c r="V24" s="25">
        <v>58.467199999999998</v>
      </c>
      <c r="W24" s="16">
        <f t="shared" ref="W24:W26" si="1">SUM(U24*V24)</f>
        <v>350803.20000000001</v>
      </c>
    </row>
    <row r="25" spans="7:24" hidden="1" x14ac:dyDescent="0.25">
      <c r="G25" s="171" t="s">
        <v>40</v>
      </c>
      <c r="H25" s="172"/>
      <c r="I25" s="172"/>
      <c r="J25" s="172"/>
      <c r="K25" s="27">
        <f t="shared" si="0"/>
        <v>350803.20000000001</v>
      </c>
      <c r="L25" s="20">
        <v>41395</v>
      </c>
      <c r="M25" s="20" t="s">
        <v>51</v>
      </c>
      <c r="N25" s="84"/>
      <c r="U25" s="5">
        <v>6000</v>
      </c>
      <c r="V25" s="25">
        <v>58.467199999999998</v>
      </c>
      <c r="W25" s="16">
        <f t="shared" si="1"/>
        <v>350803.20000000001</v>
      </c>
    </row>
    <row r="26" spans="7:24" hidden="1" x14ac:dyDescent="0.25">
      <c r="G26" s="171" t="s">
        <v>42</v>
      </c>
      <c r="H26" s="172"/>
      <c r="I26" s="172"/>
      <c r="J26" s="172"/>
      <c r="K26" s="28">
        <f t="shared" si="0"/>
        <v>363081.31199999998</v>
      </c>
      <c r="L26" s="20">
        <v>42850</v>
      </c>
      <c r="M26" s="20" t="s">
        <v>51</v>
      </c>
      <c r="N26" s="84"/>
      <c r="U26" s="5">
        <v>6210</v>
      </c>
      <c r="V26" s="25">
        <v>58.467199999999998</v>
      </c>
      <c r="W26" s="16">
        <f t="shared" si="1"/>
        <v>363081.31199999998</v>
      </c>
    </row>
    <row r="27" spans="7:24" ht="15.75" hidden="1" thickBot="1" x14ac:dyDescent="0.3">
      <c r="G27" s="85"/>
      <c r="H27" s="86"/>
      <c r="I27" s="86"/>
      <c r="J27" s="86"/>
      <c r="K27" s="87">
        <f>SUM(K21:K26)</f>
        <v>2069422.9719999998</v>
      </c>
      <c r="L27" s="86"/>
      <c r="M27" s="86"/>
      <c r="N27" s="88"/>
      <c r="V27" s="25"/>
      <c r="X27" s="16">
        <f>SUM(W23:W26)</f>
        <v>1473958.112</v>
      </c>
    </row>
    <row r="28" spans="7:24" hidden="1" x14ac:dyDescent="0.25">
      <c r="K28" s="16"/>
    </row>
    <row r="29" spans="7:24" hidden="1" x14ac:dyDescent="0.25">
      <c r="K29" s="16"/>
      <c r="L29" s="57"/>
    </row>
    <row r="30" spans="7:24" x14ac:dyDescent="0.25">
      <c r="I30" s="16">
        <f>SUM(K23:K26)</f>
        <v>1473958.112</v>
      </c>
      <c r="J30" s="16">
        <f>SUM(K21)</f>
        <v>404099.66</v>
      </c>
      <c r="K30" s="16">
        <v>0</v>
      </c>
      <c r="L30" s="16">
        <v>0</v>
      </c>
    </row>
    <row r="31" spans="7:24" x14ac:dyDescent="0.25">
      <c r="G31" s="25" t="s">
        <v>30</v>
      </c>
      <c r="H31" s="25" t="s">
        <v>31</v>
      </c>
      <c r="I31" s="21">
        <f>SUM(K23:K26)</f>
        <v>1473958.112</v>
      </c>
      <c r="J31" s="21">
        <f>SUM(K21/12)</f>
        <v>33674.971666666665</v>
      </c>
      <c r="K31" s="21">
        <f>SUM(K30/12)</f>
        <v>0</v>
      </c>
      <c r="L31" s="21">
        <f>SUM(K22/12)</f>
        <v>15947.1</v>
      </c>
      <c r="N31" s="26" t="s">
        <v>29</v>
      </c>
    </row>
    <row r="32" spans="7:24" hidden="1" x14ac:dyDescent="0.25">
      <c r="G32" t="s">
        <v>17</v>
      </c>
      <c r="H32" s="25">
        <v>2020</v>
      </c>
      <c r="I32" s="5">
        <v>1341391.33</v>
      </c>
      <c r="J32" s="5">
        <v>19625</v>
      </c>
      <c r="K32" s="16"/>
      <c r="L32" s="5"/>
      <c r="M32" s="23">
        <f t="shared" ref="M32:M41" si="2">SUM(J32:L32)</f>
        <v>19625</v>
      </c>
      <c r="N32" s="16">
        <f>SUM(M33:M39)+I32</f>
        <v>1577116.1316666668</v>
      </c>
    </row>
    <row r="33" spans="7:17" hidden="1" x14ac:dyDescent="0.25">
      <c r="G33" s="22" t="s">
        <v>18</v>
      </c>
      <c r="H33" s="24">
        <v>2020</v>
      </c>
      <c r="I33" s="5">
        <v>1349496.34</v>
      </c>
      <c r="J33" s="5">
        <f>SUM(J31)</f>
        <v>33674.971666666665</v>
      </c>
      <c r="K33" s="16"/>
      <c r="L33" s="5"/>
      <c r="M33" s="23">
        <f t="shared" si="2"/>
        <v>33674.971666666665</v>
      </c>
      <c r="N33" s="16">
        <f>SUM(M34:M45)+I34</f>
        <v>1848773.78</v>
      </c>
    </row>
    <row r="34" spans="7:17" hidden="1" x14ac:dyDescent="0.25">
      <c r="G34" t="s">
        <v>19</v>
      </c>
      <c r="H34" s="25">
        <v>2020</v>
      </c>
      <c r="I34" s="5">
        <v>1359666.06</v>
      </c>
      <c r="J34" s="5">
        <f>SUM(J31)</f>
        <v>33674.971666666665</v>
      </c>
      <c r="K34" s="16"/>
      <c r="L34" s="5"/>
      <c r="M34" s="23">
        <f t="shared" si="2"/>
        <v>33674.971666666665</v>
      </c>
      <c r="N34" s="16">
        <v>1766010.57</v>
      </c>
      <c r="P34" s="5"/>
    </row>
    <row r="35" spans="7:17" hidden="1" x14ac:dyDescent="0.25">
      <c r="G35" s="22" t="s">
        <v>20</v>
      </c>
      <c r="H35" s="24">
        <v>2020</v>
      </c>
      <c r="I35" s="5">
        <v>1375376.93</v>
      </c>
      <c r="J35" s="5">
        <f>SUM(J31)</f>
        <v>33674.971666666665</v>
      </c>
      <c r="K35" s="16"/>
      <c r="L35" s="5"/>
      <c r="M35" s="23">
        <f t="shared" si="2"/>
        <v>33674.971666666665</v>
      </c>
      <c r="N35" s="16">
        <v>1734127.51</v>
      </c>
      <c r="P35" s="5"/>
    </row>
    <row r="36" spans="7:17" hidden="1" x14ac:dyDescent="0.25">
      <c r="G36" t="s">
        <v>28</v>
      </c>
      <c r="H36" s="25">
        <v>2020</v>
      </c>
      <c r="I36" s="5">
        <v>1392853.13</v>
      </c>
      <c r="J36" s="5">
        <f>SUM(J31)</f>
        <v>33674.971666666665</v>
      </c>
      <c r="K36" s="16"/>
      <c r="L36" s="5"/>
      <c r="M36" s="23">
        <f t="shared" si="2"/>
        <v>33674.971666666665</v>
      </c>
      <c r="N36" s="16">
        <f>SUM(M37:M45)+I37</f>
        <v>1861995.5349999999</v>
      </c>
    </row>
    <row r="37" spans="7:17" hidden="1" x14ac:dyDescent="0.25">
      <c r="G37" s="22" t="s">
        <v>21</v>
      </c>
      <c r="H37" s="24">
        <v>2020</v>
      </c>
      <c r="I37" s="5">
        <v>1473912.73</v>
      </c>
      <c r="J37" s="5">
        <f>SUM(J31)</f>
        <v>33674.971666666665</v>
      </c>
      <c r="K37" s="16"/>
      <c r="L37" s="5"/>
      <c r="M37" s="23">
        <f t="shared" si="2"/>
        <v>33674.971666666665</v>
      </c>
      <c r="N37" s="16">
        <f>SUM(M38:M45)+I38</f>
        <v>1822988.6533333333</v>
      </c>
    </row>
    <row r="38" spans="7:17" hidden="1" x14ac:dyDescent="0.25">
      <c r="G38" t="s">
        <v>22</v>
      </c>
      <c r="H38" s="25">
        <v>2020</v>
      </c>
      <c r="I38" s="27">
        <v>1468580.82</v>
      </c>
      <c r="J38" s="27">
        <f>SUM(J31)</f>
        <v>33674.971666666665</v>
      </c>
      <c r="K38" s="16"/>
      <c r="L38" s="27"/>
      <c r="M38" s="23">
        <f t="shared" si="2"/>
        <v>33674.971666666665</v>
      </c>
      <c r="N38" s="16">
        <f>SUM(M39:M51)+I39</f>
        <v>2028330.7716666667</v>
      </c>
    </row>
    <row r="39" spans="7:17" hidden="1" x14ac:dyDescent="0.25">
      <c r="G39" s="22" t="s">
        <v>23</v>
      </c>
      <c r="H39" s="24">
        <v>2020</v>
      </c>
      <c r="I39" s="27">
        <v>1473912.73</v>
      </c>
      <c r="J39" s="27">
        <f>SUM(J31)</f>
        <v>33674.971666666665</v>
      </c>
      <c r="K39" s="16"/>
      <c r="L39" s="27">
        <v>0</v>
      </c>
      <c r="M39" s="23">
        <f t="shared" si="2"/>
        <v>33674.971666666665</v>
      </c>
      <c r="N39" s="16">
        <v>1833709.49</v>
      </c>
    </row>
    <row r="40" spans="7:17" hidden="1" x14ac:dyDescent="0.25">
      <c r="G40" t="s">
        <v>24</v>
      </c>
      <c r="H40" s="25">
        <v>2020</v>
      </c>
      <c r="I40" s="27">
        <f>SUM(K23:K26)</f>
        <v>1473958.112</v>
      </c>
      <c r="J40" s="27">
        <f>SUM(J31)</f>
        <v>33674.971666666665</v>
      </c>
      <c r="K40" s="16"/>
      <c r="L40" s="27">
        <v>15947.1</v>
      </c>
      <c r="M40" s="23">
        <f t="shared" si="2"/>
        <v>49622.071666666663</v>
      </c>
      <c r="N40" s="16">
        <f>SUM(M41:M51)+I41</f>
        <v>1945079.1103333333</v>
      </c>
    </row>
    <row r="41" spans="7:17" hidden="1" x14ac:dyDescent="0.25">
      <c r="G41" s="22" t="s">
        <v>25</v>
      </c>
      <c r="H41" s="24">
        <v>2020</v>
      </c>
      <c r="I41" s="27">
        <f>SUM(K23:K26)</f>
        <v>1473958.112</v>
      </c>
      <c r="J41" s="27">
        <f>SUM(J31)</f>
        <v>33674.971666666665</v>
      </c>
      <c r="K41" s="16"/>
      <c r="L41" s="27">
        <v>15947.1</v>
      </c>
      <c r="M41" s="23">
        <f t="shared" si="2"/>
        <v>49622.071666666663</v>
      </c>
      <c r="N41" s="16">
        <f>SUM(M42:M51)+I42</f>
        <v>1895457.0386666667</v>
      </c>
      <c r="O41" s="16"/>
    </row>
    <row r="42" spans="7:17" hidden="1" x14ac:dyDescent="0.25">
      <c r="G42" t="s">
        <v>26</v>
      </c>
      <c r="H42" s="25">
        <v>2020</v>
      </c>
      <c r="I42" s="27">
        <f>SUM(K23:K26)</f>
        <v>1473958.112</v>
      </c>
      <c r="J42" s="27">
        <f>SUM(J31)</f>
        <v>33674.971666666665</v>
      </c>
      <c r="K42" s="16"/>
      <c r="L42" s="27">
        <v>15947.1</v>
      </c>
      <c r="M42" s="23">
        <f t="shared" ref="M42:M44" si="3">SUM(J42:L42)</f>
        <v>49622.071666666663</v>
      </c>
      <c r="N42" s="16">
        <f>SUM(M43:M51)+I43</f>
        <v>1845834.9669999999</v>
      </c>
      <c r="O42" s="16"/>
    </row>
    <row r="43" spans="7:17" hidden="1" x14ac:dyDescent="0.25">
      <c r="G43" s="22" t="s">
        <v>27</v>
      </c>
      <c r="H43" s="24">
        <v>2020</v>
      </c>
      <c r="I43" s="27">
        <f>SUM(K23:K26)</f>
        <v>1473958.112</v>
      </c>
      <c r="J43" s="27">
        <f>SUM(J31)</f>
        <v>33674.971666666665</v>
      </c>
      <c r="K43" s="16"/>
      <c r="L43" s="27">
        <v>15947.1</v>
      </c>
      <c r="M43" s="23">
        <f t="shared" si="3"/>
        <v>49622.071666666663</v>
      </c>
      <c r="N43" s="16">
        <f>SUM(M44:M51)+I44</f>
        <v>1796212.8953333334</v>
      </c>
    </row>
    <row r="44" spans="7:17" hidden="1" x14ac:dyDescent="0.25">
      <c r="G44" t="s">
        <v>17</v>
      </c>
      <c r="H44" s="25">
        <v>2021</v>
      </c>
      <c r="I44" s="27">
        <f>SUM(K23:K26)</f>
        <v>1473958.112</v>
      </c>
      <c r="J44" s="27">
        <f>SUM(J31)</f>
        <v>33674.971666666665</v>
      </c>
      <c r="K44" s="16"/>
      <c r="L44" s="27">
        <v>15947.1</v>
      </c>
      <c r="M44" s="23">
        <f t="shared" si="3"/>
        <v>49622.071666666663</v>
      </c>
      <c r="N44" s="16">
        <f>SUM(M45:M51)+I45</f>
        <v>272632.71166666667</v>
      </c>
      <c r="P44" s="93" t="s">
        <v>95</v>
      </c>
    </row>
    <row r="45" spans="7:17" hidden="1" x14ac:dyDescent="0.25">
      <c r="G45" s="22" t="s">
        <v>18</v>
      </c>
      <c r="H45" s="24">
        <v>2021</v>
      </c>
      <c r="I45" s="27">
        <v>0</v>
      </c>
      <c r="J45" s="78">
        <f>+P46/12</f>
        <v>23000.431666666667</v>
      </c>
      <c r="K45" s="16"/>
      <c r="L45" s="27">
        <v>15947.1</v>
      </c>
      <c r="M45" s="23">
        <f>SUM(J45:L45)</f>
        <v>38947.531666666669</v>
      </c>
      <c r="N45" s="16">
        <f>+SUM(J46:J57)+SUM(L46:L56)</f>
        <v>371687.76</v>
      </c>
      <c r="O45" s="16"/>
      <c r="P45" s="93" t="s">
        <v>93</v>
      </c>
      <c r="Q45" s="95" t="s">
        <v>96</v>
      </c>
    </row>
    <row r="46" spans="7:17" hidden="1" x14ac:dyDescent="0.25">
      <c r="G46" t="s">
        <v>19</v>
      </c>
      <c r="H46" s="25">
        <v>2021</v>
      </c>
      <c r="I46" s="27">
        <v>0</v>
      </c>
      <c r="J46" s="78">
        <v>23000.43</v>
      </c>
      <c r="K46" s="16"/>
      <c r="L46" s="27">
        <v>15947.1</v>
      </c>
      <c r="M46" s="23">
        <f t="shared" ref="M46:M56" si="4">SUM(J46:L46)</f>
        <v>38947.53</v>
      </c>
      <c r="N46" s="16">
        <f>SUM(J47:J57)+SUM(L47:L57)</f>
        <v>332740.23</v>
      </c>
      <c r="P46" s="94">
        <v>276005.18</v>
      </c>
      <c r="Q46" s="95">
        <v>188094</v>
      </c>
    </row>
    <row r="47" spans="7:17" hidden="1" x14ac:dyDescent="0.25">
      <c r="G47" s="22" t="s">
        <v>20</v>
      </c>
      <c r="H47" s="24">
        <v>2021</v>
      </c>
      <c r="I47" s="27">
        <v>0</v>
      </c>
      <c r="J47" s="78">
        <v>23000.43</v>
      </c>
      <c r="K47" s="16"/>
      <c r="L47" s="27">
        <v>15947.1</v>
      </c>
      <c r="M47" s="23">
        <f t="shared" si="4"/>
        <v>38947.53</v>
      </c>
      <c r="N47" s="16">
        <f>SUM(J48:J57)+SUM(L48:L57)</f>
        <v>293792.69999999995</v>
      </c>
      <c r="P47" s="94">
        <f>+P46/12</f>
        <v>23000.431666666667</v>
      </c>
      <c r="Q47" s="95">
        <f>+Q46/12</f>
        <v>15674.5</v>
      </c>
    </row>
    <row r="48" spans="7:17" hidden="1" x14ac:dyDescent="0.25">
      <c r="G48" t="s">
        <v>28</v>
      </c>
      <c r="H48" s="25">
        <v>2021</v>
      </c>
      <c r="I48" s="27">
        <v>0</v>
      </c>
      <c r="J48" s="78">
        <v>23000.43</v>
      </c>
      <c r="K48" s="16"/>
      <c r="L48" s="27">
        <v>15947.1</v>
      </c>
      <c r="M48" s="23">
        <f t="shared" si="4"/>
        <v>38947.53</v>
      </c>
      <c r="N48" s="16">
        <f>SUM(J49:J57)+SUM(L49:L57)</f>
        <v>254845.16999999998</v>
      </c>
    </row>
    <row r="49" spans="7:17" hidden="1" x14ac:dyDescent="0.25">
      <c r="G49" s="22" t="s">
        <v>21</v>
      </c>
      <c r="H49" s="24">
        <v>2021</v>
      </c>
      <c r="I49" s="27">
        <v>0</v>
      </c>
      <c r="J49" s="78">
        <v>23000.43</v>
      </c>
      <c r="K49" s="16"/>
      <c r="L49" s="27">
        <v>15947.1</v>
      </c>
      <c r="M49" s="23">
        <f t="shared" si="4"/>
        <v>38947.53</v>
      </c>
      <c r="N49" s="16">
        <f>SUM(J50:J57)+SUM(L50:L57)</f>
        <v>215897.63999999998</v>
      </c>
      <c r="P49" s="109" t="s">
        <v>99</v>
      </c>
      <c r="Q49" s="110" t="s">
        <v>98</v>
      </c>
    </row>
    <row r="50" spans="7:17" hidden="1" x14ac:dyDescent="0.25">
      <c r="G50" t="s">
        <v>22</v>
      </c>
      <c r="H50" s="25">
        <v>2021</v>
      </c>
      <c r="I50" s="27">
        <v>0</v>
      </c>
      <c r="J50" s="78">
        <v>23000.43</v>
      </c>
      <c r="K50" s="16"/>
      <c r="L50" s="27">
        <v>15947.1</v>
      </c>
      <c r="M50" s="23">
        <f t="shared" si="4"/>
        <v>38947.53</v>
      </c>
      <c r="N50" s="16">
        <f>SUM(J51:J57)+SUM(L51)</f>
        <v>176950.11</v>
      </c>
      <c r="P50" s="57">
        <v>272842.73</v>
      </c>
    </row>
    <row r="51" spans="7:17" hidden="1" x14ac:dyDescent="0.25">
      <c r="G51" s="22" t="s">
        <v>23</v>
      </c>
      <c r="H51" s="24">
        <v>2021</v>
      </c>
      <c r="I51" s="96">
        <f>+Q47</f>
        <v>15674.5</v>
      </c>
      <c r="J51" s="78">
        <v>23000.43</v>
      </c>
      <c r="K51" s="16"/>
      <c r="L51" s="27">
        <v>15947.1</v>
      </c>
      <c r="M51" s="23">
        <f t="shared" si="4"/>
        <v>38947.53</v>
      </c>
      <c r="N51" s="16">
        <f>SUM(J52:J57)+SUM(I52:I63)</f>
        <v>326096.57999999996</v>
      </c>
    </row>
    <row r="52" spans="7:17" hidden="1" x14ac:dyDescent="0.25">
      <c r="G52" s="22" t="s">
        <v>24</v>
      </c>
      <c r="H52" s="24">
        <v>2021</v>
      </c>
      <c r="I52" s="96">
        <f>+I51</f>
        <v>15674.5</v>
      </c>
      <c r="J52" s="78">
        <v>23000.43</v>
      </c>
      <c r="K52" s="16"/>
      <c r="L52" s="27">
        <v>0</v>
      </c>
      <c r="M52" s="23">
        <f t="shared" si="4"/>
        <v>23000.43</v>
      </c>
      <c r="N52" s="16">
        <f>SUM(J53:J57)+SUM(I53:I63)</f>
        <v>287421.65000000002</v>
      </c>
    </row>
    <row r="53" spans="7:17" hidden="1" x14ac:dyDescent="0.25">
      <c r="G53" s="22" t="s">
        <v>25</v>
      </c>
      <c r="H53" s="24">
        <v>2021</v>
      </c>
      <c r="I53" s="96">
        <f t="shared" ref="I53:I63" si="5">+I52</f>
        <v>15674.5</v>
      </c>
      <c r="J53" s="78">
        <v>23000.43</v>
      </c>
      <c r="K53" s="16"/>
      <c r="L53" s="27">
        <v>0</v>
      </c>
      <c r="M53" s="23">
        <f t="shared" si="4"/>
        <v>23000.43</v>
      </c>
      <c r="N53" s="16">
        <f>SUM(J54:J58)+SUM(I54:I63)</f>
        <v>271483.61416666664</v>
      </c>
    </row>
    <row r="54" spans="7:17" hidden="1" x14ac:dyDescent="0.25">
      <c r="G54" s="22" t="s">
        <v>26</v>
      </c>
      <c r="H54" s="24">
        <v>2021</v>
      </c>
      <c r="I54" s="96">
        <f t="shared" si="5"/>
        <v>15674.5</v>
      </c>
      <c r="J54" s="78">
        <v>23000.43</v>
      </c>
      <c r="K54" s="16"/>
      <c r="L54" s="27">
        <v>0</v>
      </c>
      <c r="M54" s="23">
        <f t="shared" si="4"/>
        <v>23000.43</v>
      </c>
      <c r="N54" s="16">
        <f>SUM(J55:J57)+SUM(I55:I63)</f>
        <v>210071.79</v>
      </c>
    </row>
    <row r="55" spans="7:17" hidden="1" x14ac:dyDescent="0.25">
      <c r="G55" s="22" t="s">
        <v>27</v>
      </c>
      <c r="H55" s="24">
        <v>2021</v>
      </c>
      <c r="I55" s="96">
        <f t="shared" si="5"/>
        <v>15674.5</v>
      </c>
      <c r="J55" s="78">
        <v>23000.43</v>
      </c>
      <c r="K55" s="16"/>
      <c r="L55" s="27">
        <v>0</v>
      </c>
      <c r="M55" s="23">
        <f t="shared" si="4"/>
        <v>23000.43</v>
      </c>
      <c r="N55" s="16">
        <f>SUM(J56:J57)+SUM(I56:I63)</f>
        <v>171396.86</v>
      </c>
    </row>
    <row r="56" spans="7:17" hidden="1" x14ac:dyDescent="0.25">
      <c r="G56" s="22" t="s">
        <v>17</v>
      </c>
      <c r="H56" s="24">
        <v>2022</v>
      </c>
      <c r="I56" s="96">
        <f t="shared" si="5"/>
        <v>15674.5</v>
      </c>
      <c r="J56" s="78">
        <v>23000.43</v>
      </c>
      <c r="K56" s="16"/>
      <c r="L56" s="27">
        <v>0</v>
      </c>
      <c r="M56" s="23">
        <f t="shared" si="4"/>
        <v>23000.43</v>
      </c>
      <c r="N56" s="16">
        <f>SUM(J57)+SUM(I57:I63)</f>
        <v>132721.93</v>
      </c>
    </row>
    <row r="57" spans="7:17" hidden="1" x14ac:dyDescent="0.25">
      <c r="G57" s="22" t="s">
        <v>18</v>
      </c>
      <c r="H57" s="24">
        <v>2022</v>
      </c>
      <c r="I57" s="96">
        <f t="shared" si="5"/>
        <v>15674.5</v>
      </c>
      <c r="J57" s="78">
        <v>23000.43</v>
      </c>
      <c r="K57" s="16"/>
      <c r="L57" s="27">
        <v>0</v>
      </c>
      <c r="M57" s="23">
        <f>SUM(J57:L57)</f>
        <v>23000.43</v>
      </c>
      <c r="N57" s="16">
        <f>SUM(J58:J69)+SUM(I58:I63)</f>
        <v>366889.73</v>
      </c>
    </row>
    <row r="58" spans="7:17" hidden="1" x14ac:dyDescent="0.25">
      <c r="G58" s="22" t="s">
        <v>19</v>
      </c>
      <c r="H58" s="24">
        <v>2022</v>
      </c>
      <c r="I58" s="96">
        <f t="shared" si="5"/>
        <v>15674.5</v>
      </c>
      <c r="J58" s="78">
        <f>+P50/12</f>
        <v>22736.894166666665</v>
      </c>
      <c r="K58" s="16"/>
      <c r="L58" s="27"/>
      <c r="M58" s="23"/>
      <c r="N58" s="16">
        <f>SUM(J59:J79)+SUM(I59:I64)</f>
        <v>574143.40249999985</v>
      </c>
    </row>
    <row r="59" spans="7:17" hidden="1" x14ac:dyDescent="0.25">
      <c r="G59" s="22" t="s">
        <v>20</v>
      </c>
      <c r="H59" s="24">
        <v>2022</v>
      </c>
      <c r="I59" s="96">
        <f t="shared" si="5"/>
        <v>15674.5</v>
      </c>
      <c r="J59" s="78">
        <f t="shared" ref="J59:J68" si="6">+J58</f>
        <v>22736.894166666665</v>
      </c>
      <c r="K59" s="16"/>
      <c r="L59" s="27"/>
      <c r="M59" s="23"/>
      <c r="N59" s="16">
        <f>SUM(J60:J69)+SUM(I60:I65)</f>
        <v>290066.94166666665</v>
      </c>
      <c r="P59" s="5"/>
    </row>
    <row r="60" spans="7:17" hidden="1" x14ac:dyDescent="0.25">
      <c r="G60" s="22" t="s">
        <v>28</v>
      </c>
      <c r="H60" s="24">
        <v>2022</v>
      </c>
      <c r="I60" s="96">
        <f t="shared" si="5"/>
        <v>15674.5</v>
      </c>
      <c r="J60" s="78">
        <f t="shared" si="6"/>
        <v>22736.894166666665</v>
      </c>
      <c r="K60" s="16"/>
      <c r="L60" s="27"/>
      <c r="M60" s="23"/>
      <c r="N60" s="16">
        <f>SUM(J61:J79)+SUM(I61:I66)</f>
        <v>497320.61416666652</v>
      </c>
      <c r="P60" s="5"/>
    </row>
    <row r="61" spans="7:17" hidden="1" x14ac:dyDescent="0.25">
      <c r="G61" s="22" t="s">
        <v>21</v>
      </c>
      <c r="H61" s="24">
        <v>2022</v>
      </c>
      <c r="I61" s="96">
        <f t="shared" si="5"/>
        <v>15674.5</v>
      </c>
      <c r="J61" s="78">
        <f t="shared" si="6"/>
        <v>22736.894166666665</v>
      </c>
      <c r="K61" s="16"/>
      <c r="L61" s="27"/>
      <c r="M61" s="23"/>
      <c r="N61" s="16">
        <f>SUM(J62:J69)+SUM(I62:I67)</f>
        <v>213244.15333333332</v>
      </c>
      <c r="P61" s="5"/>
    </row>
    <row r="62" spans="7:17" hidden="1" x14ac:dyDescent="0.25">
      <c r="G62" s="22" t="s">
        <v>22</v>
      </c>
      <c r="H62" s="24">
        <v>2022</v>
      </c>
      <c r="I62" s="96">
        <f t="shared" si="5"/>
        <v>15674.5</v>
      </c>
      <c r="J62" s="78">
        <f t="shared" si="6"/>
        <v>22736.894166666665</v>
      </c>
      <c r="K62" s="16"/>
      <c r="L62" s="27"/>
      <c r="M62" s="23"/>
      <c r="N62" s="16">
        <f>SUM(J63:J79)+SUM(I63:I68)</f>
        <v>420497.82583333319</v>
      </c>
      <c r="P62" s="5"/>
    </row>
    <row r="63" spans="7:17" x14ac:dyDescent="0.25">
      <c r="G63" s="22" t="s">
        <v>23</v>
      </c>
      <c r="H63" s="24">
        <v>2022</v>
      </c>
      <c r="I63" s="96">
        <f t="shared" si="5"/>
        <v>15674.5</v>
      </c>
      <c r="J63" s="78">
        <f t="shared" si="6"/>
        <v>22736.894166666665</v>
      </c>
      <c r="K63" s="16"/>
      <c r="L63" s="27">
        <f>+I12/12</f>
        <v>21865.615000000002</v>
      </c>
      <c r="M63" s="16"/>
      <c r="N63" s="16">
        <f t="shared" ref="N63:N67" si="7">SUM(J64:J69)+SUM(L64:L74)</f>
        <v>376943.12999999995</v>
      </c>
      <c r="P63" s="16"/>
    </row>
    <row r="64" spans="7:17" x14ac:dyDescent="0.25">
      <c r="G64" s="22" t="s">
        <v>24</v>
      </c>
      <c r="H64" s="24">
        <v>2022</v>
      </c>
      <c r="J64" s="78">
        <f t="shared" si="6"/>
        <v>22736.894166666665</v>
      </c>
      <c r="L64" s="27">
        <f>+L63</f>
        <v>21865.615000000002</v>
      </c>
      <c r="M64" s="16"/>
      <c r="N64" s="16">
        <f t="shared" si="7"/>
        <v>382311.56249999994</v>
      </c>
    </row>
    <row r="65" spans="7:17" x14ac:dyDescent="0.25">
      <c r="G65" s="22" t="s">
        <v>25</v>
      </c>
      <c r="H65" s="24">
        <v>2022</v>
      </c>
      <c r="J65" s="78">
        <f t="shared" si="6"/>
        <v>22736.894166666665</v>
      </c>
      <c r="L65" s="27">
        <f t="shared" ref="L65:L74" si="8">+L64</f>
        <v>21865.615000000002</v>
      </c>
      <c r="M65" s="16"/>
      <c r="N65" s="16">
        <f t="shared" si="7"/>
        <v>387679.995</v>
      </c>
    </row>
    <row r="66" spans="7:17" x14ac:dyDescent="0.25">
      <c r="G66" s="22" t="s">
        <v>26</v>
      </c>
      <c r="H66" s="24">
        <v>2022</v>
      </c>
      <c r="J66" s="78">
        <f t="shared" si="6"/>
        <v>22736.894166666665</v>
      </c>
      <c r="L66" s="27">
        <f t="shared" si="8"/>
        <v>21865.615000000002</v>
      </c>
      <c r="M66" s="16"/>
      <c r="N66" s="16">
        <f t="shared" si="7"/>
        <v>393048.42749999999</v>
      </c>
    </row>
    <row r="67" spans="7:17" x14ac:dyDescent="0.25">
      <c r="G67" s="22" t="s">
        <v>27</v>
      </c>
      <c r="H67" s="24">
        <v>2022</v>
      </c>
      <c r="J67" s="78">
        <f t="shared" si="6"/>
        <v>22736.894166666665</v>
      </c>
      <c r="L67" s="27">
        <f t="shared" si="8"/>
        <v>21865.615000000002</v>
      </c>
      <c r="M67" s="16"/>
      <c r="N67" s="16">
        <f t="shared" si="7"/>
        <v>398416.86</v>
      </c>
    </row>
    <row r="68" spans="7:17" x14ac:dyDescent="0.25">
      <c r="G68" s="22" t="s">
        <v>17</v>
      </c>
      <c r="H68" s="24">
        <v>2023</v>
      </c>
      <c r="J68" s="78">
        <f t="shared" si="6"/>
        <v>22736.894166666665</v>
      </c>
      <c r="L68" s="27">
        <f t="shared" si="8"/>
        <v>21865.615000000002</v>
      </c>
      <c r="M68" s="16"/>
      <c r="N68" s="16">
        <f>SUM(J69)+SUM(L69:L79)</f>
        <v>280952.75916666666</v>
      </c>
    </row>
    <row r="69" spans="7:17" x14ac:dyDescent="0.25">
      <c r="G69" s="22" t="s">
        <v>18</v>
      </c>
      <c r="H69" s="24">
        <v>2023</v>
      </c>
      <c r="I69" s="69"/>
      <c r="J69" s="78">
        <f>+J68</f>
        <v>22736.894166666665</v>
      </c>
      <c r="L69" s="27">
        <f t="shared" si="8"/>
        <v>21865.615000000002</v>
      </c>
      <c r="M69" s="16"/>
      <c r="N69" s="132">
        <f>SUM(J70:J81)+SUM(L70:L81)</f>
        <v>581957.19999999995</v>
      </c>
      <c r="P69" t="s">
        <v>112</v>
      </c>
    </row>
    <row r="70" spans="7:17" x14ac:dyDescent="0.25">
      <c r="G70" s="22" t="s">
        <v>19</v>
      </c>
      <c r="H70" s="24">
        <v>2023</v>
      </c>
      <c r="I70" s="69"/>
      <c r="J70" s="29">
        <f>+I13/12</f>
        <v>24566.506666666668</v>
      </c>
      <c r="L70" s="27">
        <f t="shared" si="8"/>
        <v>21865.615000000002</v>
      </c>
      <c r="M70" s="16"/>
      <c r="N70" s="16">
        <f>SUM(J71:K81)+SUM(L71:L81)</f>
        <v>535525.07833333337</v>
      </c>
      <c r="P70" s="5">
        <v>205921.85</v>
      </c>
      <c r="Q70" s="64"/>
    </row>
    <row r="71" spans="7:17" x14ac:dyDescent="0.25">
      <c r="G71" s="22" t="s">
        <v>20</v>
      </c>
      <c r="H71" s="24">
        <v>2023</v>
      </c>
      <c r="I71" s="69"/>
      <c r="J71" s="29">
        <f t="shared" ref="J71:J81" si="9">+J70</f>
        <v>24566.506666666668</v>
      </c>
      <c r="L71" s="27">
        <f t="shared" si="8"/>
        <v>21865.615000000002</v>
      </c>
      <c r="M71" s="16"/>
      <c r="N71" s="16">
        <f>SUM(J72:J81)+SUM(L72:L81)</f>
        <v>489092.95666666667</v>
      </c>
      <c r="P71" s="5">
        <v>9473.7199999999993</v>
      </c>
      <c r="Q71" s="64"/>
    </row>
    <row r="72" spans="7:17" x14ac:dyDescent="0.25">
      <c r="G72" s="22" t="s">
        <v>28</v>
      </c>
      <c r="H72" s="24">
        <v>2023</v>
      </c>
      <c r="I72" s="69"/>
      <c r="J72" s="29">
        <f t="shared" si="9"/>
        <v>24566.506666666668</v>
      </c>
      <c r="L72" s="27">
        <f t="shared" si="8"/>
        <v>21865.615000000002</v>
      </c>
      <c r="M72" s="16"/>
      <c r="N72" s="16">
        <f>SUM(J73:J81)+SUM(L73:L81)</f>
        <v>442660.83499999996</v>
      </c>
      <c r="P72" s="5">
        <v>79402.509999999995</v>
      </c>
      <c r="Q72" s="64"/>
    </row>
    <row r="73" spans="7:17" x14ac:dyDescent="0.25">
      <c r="G73" s="22" t="s">
        <v>21</v>
      </c>
      <c r="H73" s="24">
        <v>2023</v>
      </c>
      <c r="I73" s="69"/>
      <c r="J73" s="29">
        <f t="shared" si="9"/>
        <v>24566.506666666668</v>
      </c>
      <c r="L73" s="27">
        <f t="shared" si="8"/>
        <v>21865.615000000002</v>
      </c>
      <c r="M73" s="16"/>
      <c r="N73" s="16">
        <f>SUM(J74:J81)+SUM(L74:L81)</f>
        <v>396228.71333333332</v>
      </c>
      <c r="P73" s="130">
        <f>SUM(P70:P72)</f>
        <v>294798.08000000002</v>
      </c>
      <c r="Q73" s="64"/>
    </row>
    <row r="74" spans="7:17" x14ac:dyDescent="0.25">
      <c r="G74" s="22" t="s">
        <v>22</v>
      </c>
      <c r="H74" s="24">
        <v>2023</v>
      </c>
      <c r="I74" s="69"/>
      <c r="J74" s="29">
        <f>+J73</f>
        <v>24566.506666666668</v>
      </c>
      <c r="L74" s="27">
        <f t="shared" si="8"/>
        <v>21865.615000000002</v>
      </c>
      <c r="M74" s="16"/>
      <c r="N74" s="16">
        <f>SUM(J75:J81)</f>
        <v>171965.54666666669</v>
      </c>
      <c r="Q74" s="64"/>
    </row>
    <row r="75" spans="7:17" x14ac:dyDescent="0.25">
      <c r="G75" s="22" t="s">
        <v>23</v>
      </c>
      <c r="H75" s="24">
        <v>2023</v>
      </c>
      <c r="I75" s="69"/>
      <c r="J75" s="29">
        <f t="shared" si="9"/>
        <v>24566.506666666668</v>
      </c>
      <c r="L75" s="29">
        <f>+P77/12</f>
        <v>25404.434999999998</v>
      </c>
      <c r="N75" s="16">
        <f t="shared" ref="N75:N79" si="10">SUM(J76:J86)+SUM(L76:L86)</f>
        <v>539978.63749999995</v>
      </c>
      <c r="Q75" s="64"/>
    </row>
    <row r="76" spans="7:17" x14ac:dyDescent="0.25">
      <c r="G76" s="22" t="s">
        <v>24</v>
      </c>
      <c r="H76" s="24">
        <v>2023</v>
      </c>
      <c r="I76" s="69"/>
      <c r="J76" s="29">
        <f t="shared" si="9"/>
        <v>24566.506666666668</v>
      </c>
      <c r="L76" s="16">
        <f t="shared" ref="L76:L86" si="11">+L75</f>
        <v>25404.434999999998</v>
      </c>
      <c r="N76" s="16">
        <f t="shared" si="10"/>
        <v>541044.4916666667</v>
      </c>
      <c r="P76" t="s">
        <v>114</v>
      </c>
      <c r="Q76" s="64"/>
    </row>
    <row r="77" spans="7:17" x14ac:dyDescent="0.25">
      <c r="G77" s="22" t="s">
        <v>25</v>
      </c>
      <c r="H77" s="24">
        <v>2023</v>
      </c>
      <c r="I77" s="69"/>
      <c r="J77" s="29">
        <f t="shared" si="9"/>
        <v>24566.506666666668</v>
      </c>
      <c r="L77" s="16">
        <f t="shared" si="11"/>
        <v>25404.434999999998</v>
      </c>
      <c r="N77" s="16">
        <f t="shared" si="10"/>
        <v>542110.34250000003</v>
      </c>
      <c r="P77" s="5">
        <v>304853.21999999997</v>
      </c>
      <c r="Q77" s="64"/>
    </row>
    <row r="78" spans="7:17" x14ac:dyDescent="0.25">
      <c r="G78" s="22" t="s">
        <v>26</v>
      </c>
      <c r="H78" s="24">
        <v>2023</v>
      </c>
      <c r="I78" s="69"/>
      <c r="J78" s="29">
        <f t="shared" si="9"/>
        <v>24566.506666666668</v>
      </c>
      <c r="L78" s="16">
        <f t="shared" si="11"/>
        <v>25404.434999999998</v>
      </c>
      <c r="N78" s="16">
        <f t="shared" si="10"/>
        <v>543176.19333333336</v>
      </c>
      <c r="P78" s="5">
        <v>340927.6</v>
      </c>
      <c r="Q78" s="64"/>
    </row>
    <row r="79" spans="7:17" x14ac:dyDescent="0.25">
      <c r="G79" s="22" t="s">
        <v>27</v>
      </c>
      <c r="H79" s="24">
        <v>2023</v>
      </c>
      <c r="I79" s="69"/>
      <c r="J79" s="29">
        <f t="shared" si="9"/>
        <v>24566.506666666668</v>
      </c>
      <c r="L79" s="16">
        <f t="shared" si="11"/>
        <v>25404.434999999998</v>
      </c>
      <c r="N79" s="16">
        <f t="shared" si="10"/>
        <v>544242.04416666669</v>
      </c>
      <c r="P79" s="5"/>
      <c r="Q79" s="64"/>
    </row>
    <row r="80" spans="7:17" x14ac:dyDescent="0.25">
      <c r="G80" s="22" t="s">
        <v>17</v>
      </c>
      <c r="H80" s="24">
        <v>2024</v>
      </c>
      <c r="I80" s="69"/>
      <c r="J80" s="29">
        <f t="shared" si="9"/>
        <v>24566.506666666668</v>
      </c>
      <c r="L80" s="16">
        <f t="shared" si="11"/>
        <v>25404.434999999998</v>
      </c>
      <c r="N80" s="16">
        <f>SUM(J81:J91)+SUM(L81:L91)</f>
        <v>545307.89500000002</v>
      </c>
      <c r="P80" s="5"/>
      <c r="Q80" s="64"/>
    </row>
    <row r="81" spans="7:17" x14ac:dyDescent="0.25">
      <c r="G81" s="22" t="s">
        <v>18</v>
      </c>
      <c r="H81" s="24">
        <v>2024</v>
      </c>
      <c r="I81" s="69"/>
      <c r="J81" s="29">
        <f t="shared" si="9"/>
        <v>24566.506666666668</v>
      </c>
      <c r="L81" s="16">
        <f t="shared" si="11"/>
        <v>25404.434999999998</v>
      </c>
      <c r="N81" s="16">
        <f t="shared" ref="N81:N85" si="12">SUM(J82:J93)+SUM(L82:L93)</f>
        <v>597410.53833333333</v>
      </c>
      <c r="P81" s="5"/>
      <c r="Q81" s="64"/>
    </row>
    <row r="82" spans="7:17" x14ac:dyDescent="0.25">
      <c r="G82" s="22" t="s">
        <v>19</v>
      </c>
      <c r="H82" s="24">
        <v>2024</v>
      </c>
      <c r="I82" s="69"/>
      <c r="J82" s="29">
        <f>271513.95/12</f>
        <v>22626.162500000002</v>
      </c>
      <c r="L82" s="16">
        <f t="shared" si="11"/>
        <v>25404.434999999998</v>
      </c>
      <c r="N82" s="16">
        <f t="shared" si="12"/>
        <v>577790.5708333333</v>
      </c>
      <c r="P82" s="5"/>
      <c r="Q82" s="64"/>
    </row>
    <row r="83" spans="7:17" x14ac:dyDescent="0.25">
      <c r="G83" s="22" t="s">
        <v>20</v>
      </c>
      <c r="H83" s="24">
        <v>2024</v>
      </c>
      <c r="I83" s="69"/>
      <c r="J83" s="29">
        <f t="shared" ref="J83:J93" si="13">271513.95/12</f>
        <v>22626.162500000002</v>
      </c>
      <c r="L83" s="16">
        <f t="shared" si="11"/>
        <v>25404.434999999998</v>
      </c>
      <c r="N83" s="16">
        <f t="shared" si="12"/>
        <v>558170.60333333339</v>
      </c>
      <c r="P83" s="5"/>
      <c r="Q83" s="64"/>
    </row>
    <row r="84" spans="7:17" x14ac:dyDescent="0.25">
      <c r="G84" s="22" t="s">
        <v>28</v>
      </c>
      <c r="H84" s="24">
        <v>2024</v>
      </c>
      <c r="I84" s="69"/>
      <c r="J84" s="29">
        <f t="shared" si="13"/>
        <v>22626.162500000002</v>
      </c>
      <c r="L84" s="16">
        <f t="shared" si="11"/>
        <v>25404.434999999998</v>
      </c>
      <c r="N84" s="16">
        <f t="shared" si="12"/>
        <v>538550.63583333336</v>
      </c>
      <c r="P84" s="5"/>
      <c r="Q84" s="64"/>
    </row>
    <row r="85" spans="7:17" x14ac:dyDescent="0.25">
      <c r="G85" s="22" t="s">
        <v>21</v>
      </c>
      <c r="H85" s="24">
        <v>2024</v>
      </c>
      <c r="I85" s="69"/>
      <c r="J85" s="29">
        <f t="shared" si="13"/>
        <v>22626.162500000002</v>
      </c>
      <c r="L85" s="16">
        <f t="shared" si="11"/>
        <v>25404.434999999998</v>
      </c>
      <c r="N85" s="16">
        <f t="shared" si="12"/>
        <v>518930.66833333333</v>
      </c>
      <c r="Q85" s="64"/>
    </row>
    <row r="86" spans="7:17" x14ac:dyDescent="0.25">
      <c r="G86" s="22" t="s">
        <v>22</v>
      </c>
      <c r="H86" s="24">
        <v>2024</v>
      </c>
      <c r="I86" s="69"/>
      <c r="J86" s="29">
        <f t="shared" si="13"/>
        <v>22626.162500000002</v>
      </c>
      <c r="L86" s="16">
        <f t="shared" si="11"/>
        <v>25404.434999999998</v>
      </c>
      <c r="N86" s="16">
        <f>SUM(J87:J98)+SUM(L87:L98)</f>
        <v>499310.70083333337</v>
      </c>
      <c r="Q86" s="64"/>
    </row>
    <row r="87" spans="7:17" x14ac:dyDescent="0.25">
      <c r="G87" s="22" t="s">
        <v>23</v>
      </c>
      <c r="H87" s="24">
        <v>2024</v>
      </c>
      <c r="I87" s="70"/>
      <c r="J87" s="29">
        <f t="shared" si="13"/>
        <v>22626.162500000002</v>
      </c>
      <c r="L87" s="16">
        <f>+P78/12</f>
        <v>28410.633333333331</v>
      </c>
      <c r="N87" s="16">
        <f>SUM(J88:J99)+SUM(L88:L99)</f>
        <v>448273.90500000003</v>
      </c>
    </row>
    <row r="88" spans="7:17" x14ac:dyDescent="0.25">
      <c r="G88" s="22" t="s">
        <v>24</v>
      </c>
      <c r="H88" s="24">
        <v>2024</v>
      </c>
      <c r="I88" s="70"/>
      <c r="J88" s="29">
        <f t="shared" si="13"/>
        <v>22626.162500000002</v>
      </c>
      <c r="L88" s="16">
        <v>28410.63</v>
      </c>
      <c r="N88" s="16">
        <f>SUM(J89:J100)+SUM(L89:L100)</f>
        <v>397237.11249999999</v>
      </c>
    </row>
    <row r="89" spans="7:17" x14ac:dyDescent="0.25">
      <c r="G89" s="22" t="s">
        <v>25</v>
      </c>
      <c r="H89" s="24">
        <v>2024</v>
      </c>
      <c r="I89" s="69"/>
      <c r="J89" s="29">
        <f t="shared" si="13"/>
        <v>22626.162500000002</v>
      </c>
      <c r="L89" s="16">
        <v>28410.63</v>
      </c>
      <c r="N89" s="151">
        <f>SUM(J90:J101)+SUM(L90:L101)</f>
        <v>346200.32000000001</v>
      </c>
    </row>
    <row r="90" spans="7:17" x14ac:dyDescent="0.25">
      <c r="G90" s="22" t="s">
        <v>26</v>
      </c>
      <c r="H90" s="24">
        <v>2024</v>
      </c>
      <c r="I90" s="69"/>
      <c r="J90" s="29">
        <f t="shared" si="13"/>
        <v>22626.162500000002</v>
      </c>
      <c r="L90" s="16">
        <v>28410.63</v>
      </c>
    </row>
    <row r="91" spans="7:17" x14ac:dyDescent="0.25">
      <c r="G91" s="22" t="s">
        <v>27</v>
      </c>
      <c r="H91" s="24">
        <v>2024</v>
      </c>
      <c r="I91" s="69"/>
      <c r="J91" s="29">
        <f t="shared" si="13"/>
        <v>22626.162500000002</v>
      </c>
      <c r="L91" s="16">
        <v>28410.63</v>
      </c>
    </row>
    <row r="92" spans="7:17" x14ac:dyDescent="0.25">
      <c r="G92" s="22" t="s">
        <v>17</v>
      </c>
      <c r="H92" s="24">
        <v>2025</v>
      </c>
      <c r="J92" s="29">
        <f t="shared" si="13"/>
        <v>22626.162500000002</v>
      </c>
      <c r="L92" s="16">
        <v>28410.63</v>
      </c>
    </row>
    <row r="93" spans="7:17" x14ac:dyDescent="0.25">
      <c r="G93" s="22" t="s">
        <v>18</v>
      </c>
      <c r="H93" s="24">
        <v>2025</v>
      </c>
      <c r="J93" s="29">
        <f t="shared" si="13"/>
        <v>22626.162500000002</v>
      </c>
      <c r="L93" s="16">
        <v>28410.63</v>
      </c>
    </row>
    <row r="94" spans="7:17" x14ac:dyDescent="0.25">
      <c r="G94" s="22" t="s">
        <v>19</v>
      </c>
      <c r="H94" s="24">
        <v>2025</v>
      </c>
      <c r="K94" s="44"/>
      <c r="L94" s="16">
        <v>28410.63</v>
      </c>
    </row>
    <row r="95" spans="7:17" x14ac:dyDescent="0.25">
      <c r="G95" s="22" t="s">
        <v>20</v>
      </c>
      <c r="H95" s="24">
        <v>2025</v>
      </c>
      <c r="K95" s="16"/>
      <c r="L95" s="16">
        <v>28410.63</v>
      </c>
    </row>
    <row r="96" spans="7:17" x14ac:dyDescent="0.25">
      <c r="G96" s="22" t="s">
        <v>28</v>
      </c>
      <c r="H96" s="24">
        <v>2025</v>
      </c>
      <c r="L96" s="16">
        <v>28410.63</v>
      </c>
    </row>
    <row r="97" spans="7:12" x14ac:dyDescent="0.25">
      <c r="G97" s="22" t="s">
        <v>21</v>
      </c>
      <c r="H97" s="24">
        <v>2025</v>
      </c>
      <c r="K97" s="44"/>
      <c r="L97" s="16">
        <v>28410.63</v>
      </c>
    </row>
    <row r="98" spans="7:12" x14ac:dyDescent="0.25">
      <c r="G98" s="22" t="s">
        <v>22</v>
      </c>
      <c r="H98" s="24">
        <v>2025</v>
      </c>
      <c r="L98" s="16">
        <v>28410.63</v>
      </c>
    </row>
    <row r="99" spans="7:12" x14ac:dyDescent="0.25">
      <c r="G99" s="22" t="s">
        <v>23</v>
      </c>
      <c r="H99" s="24">
        <v>2025</v>
      </c>
    </row>
    <row r="100" spans="7:12" x14ac:dyDescent="0.25">
      <c r="G100" s="22" t="s">
        <v>24</v>
      </c>
      <c r="H100" s="24">
        <v>2025</v>
      </c>
    </row>
    <row r="101" spans="7:12" x14ac:dyDescent="0.25">
      <c r="G101" s="22" t="s">
        <v>25</v>
      </c>
      <c r="H101" s="24">
        <v>2025</v>
      </c>
    </row>
    <row r="102" spans="7:12" x14ac:dyDescent="0.25">
      <c r="G102" s="22" t="s">
        <v>26</v>
      </c>
      <c r="H102" s="24">
        <v>2025</v>
      </c>
    </row>
    <row r="103" spans="7:12" x14ac:dyDescent="0.25">
      <c r="G103" s="22" t="s">
        <v>27</v>
      </c>
      <c r="H103" s="24">
        <v>2025</v>
      </c>
    </row>
  </sheetData>
  <mergeCells count="14">
    <mergeCell ref="G11:H11"/>
    <mergeCell ref="G12:H12"/>
    <mergeCell ref="I10:L10"/>
    <mergeCell ref="G4:L4"/>
    <mergeCell ref="G5:L5"/>
    <mergeCell ref="G6:L6"/>
    <mergeCell ref="G7:L7"/>
    <mergeCell ref="G26:J26"/>
    <mergeCell ref="H21:J21"/>
    <mergeCell ref="L19:M19"/>
    <mergeCell ref="H22:J22"/>
    <mergeCell ref="G23:J23"/>
    <mergeCell ref="G24:J24"/>
    <mergeCell ref="G25:J25"/>
  </mergeCells>
  <pageMargins left="0.70866141732283505" right="0.70866141732283505" top="0.74803149606299202" bottom="0.74803149606299202" header="0.31496062992126" footer="0.31496062992126"/>
  <pageSetup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DCB66-3CD4-4338-8539-67124881FD71}">
  <sheetPr>
    <tabColor rgb="FF92D050"/>
  </sheetPr>
  <dimension ref="C5:M46"/>
  <sheetViews>
    <sheetView zoomScale="70" zoomScaleNormal="70" workbookViewId="0">
      <selection activeCell="D16" sqref="D16"/>
    </sheetView>
  </sheetViews>
  <sheetFormatPr defaultColWidth="11.42578125" defaultRowHeight="15" x14ac:dyDescent="0.25"/>
  <cols>
    <col min="1" max="1" width="8.140625" customWidth="1"/>
    <col min="2" max="2" width="2.85546875" customWidth="1"/>
    <col min="3" max="3" width="61.140625" customWidth="1"/>
    <col min="4" max="4" width="35.7109375" customWidth="1"/>
    <col min="5" max="5" width="21.42578125" customWidth="1"/>
    <col min="10" max="10" width="24.85546875" customWidth="1"/>
    <col min="11" max="11" width="21" style="64" bestFit="1" customWidth="1"/>
    <col min="12" max="12" width="19.7109375" customWidth="1"/>
    <col min="13" max="13" width="25.5703125" customWidth="1"/>
  </cols>
  <sheetData>
    <row r="5" spans="3:13" ht="18.75" x14ac:dyDescent="0.3">
      <c r="C5" s="166" t="s">
        <v>0</v>
      </c>
      <c r="D5" s="166"/>
      <c r="E5" s="14"/>
      <c r="F5" s="14"/>
      <c r="G5" s="14"/>
      <c r="H5" s="14"/>
      <c r="I5" s="14"/>
      <c r="J5" s="14"/>
      <c r="K5" s="90"/>
    </row>
    <row r="6" spans="3:13" ht="18.75" x14ac:dyDescent="0.3">
      <c r="C6" s="167" t="s">
        <v>56</v>
      </c>
      <c r="D6" s="167"/>
      <c r="K6" s="67"/>
    </row>
    <row r="7" spans="3:13" ht="18.75" x14ac:dyDescent="0.3">
      <c r="C7" s="167" t="s">
        <v>137</v>
      </c>
      <c r="D7" s="167"/>
      <c r="K7" s="67"/>
    </row>
    <row r="8" spans="3:13" ht="18.75" x14ac:dyDescent="0.3">
      <c r="C8" s="168" t="s">
        <v>115</v>
      </c>
      <c r="D8" s="167"/>
      <c r="K8" s="67"/>
    </row>
    <row r="9" spans="3:13" ht="18.75" x14ac:dyDescent="0.3">
      <c r="C9" s="35"/>
      <c r="D9" s="35"/>
    </row>
    <row r="10" spans="3:13" ht="18.75" x14ac:dyDescent="0.3">
      <c r="C10" s="35"/>
      <c r="D10" s="35"/>
    </row>
    <row r="11" spans="3:13" ht="18.75" x14ac:dyDescent="0.3">
      <c r="C11" s="35"/>
      <c r="D11" s="35"/>
    </row>
    <row r="12" spans="3:13" ht="18.75" x14ac:dyDescent="0.3">
      <c r="C12" s="35"/>
      <c r="D12" s="35"/>
    </row>
    <row r="13" spans="3:13" ht="18.75" x14ac:dyDescent="0.3">
      <c r="C13" s="35"/>
      <c r="D13" s="35"/>
    </row>
    <row r="14" spans="3:13" ht="15.75" customHeight="1" x14ac:dyDescent="0.25">
      <c r="C14" s="36" t="s">
        <v>5</v>
      </c>
      <c r="D14" s="40"/>
    </row>
    <row r="15" spans="3:13" ht="34.5" customHeight="1" x14ac:dyDescent="0.25">
      <c r="C15" s="55" t="s">
        <v>59</v>
      </c>
      <c r="D15" s="65">
        <f>12890635.63-327350.02</f>
        <v>12563285.610000001</v>
      </c>
      <c r="L15" s="64"/>
      <c r="M15" s="16"/>
    </row>
    <row r="16" spans="3:13" ht="16.5" customHeight="1" x14ac:dyDescent="0.25">
      <c r="C16" s="55" t="s">
        <v>43</v>
      </c>
      <c r="D16" s="66">
        <v>327350.02</v>
      </c>
    </row>
    <row r="17" spans="3:13" ht="21.75" customHeight="1" thickBot="1" x14ac:dyDescent="0.4">
      <c r="C17" s="56" t="s">
        <v>6</v>
      </c>
      <c r="D17" s="103">
        <f>SUM(D15:D16)</f>
        <v>12890635.630000001</v>
      </c>
      <c r="K17" s="68"/>
    </row>
    <row r="18" spans="3:13" ht="21.75" thickTop="1" x14ac:dyDescent="0.35">
      <c r="C18" s="35"/>
      <c r="D18" s="35"/>
      <c r="K18" s="68"/>
    </row>
    <row r="19" spans="3:13" ht="21" x14ac:dyDescent="0.35">
      <c r="C19" s="35"/>
      <c r="D19" s="35"/>
      <c r="K19" s="68"/>
    </row>
    <row r="20" spans="3:13" ht="21" x14ac:dyDescent="0.35">
      <c r="C20" s="35"/>
      <c r="D20" s="62"/>
      <c r="E20" s="5"/>
      <c r="F20" s="5"/>
      <c r="G20" s="5"/>
      <c r="H20" s="5"/>
      <c r="I20" s="5"/>
      <c r="J20" s="64"/>
      <c r="K20" s="68"/>
      <c r="L20" s="64"/>
    </row>
    <row r="21" spans="3:13" ht="21" x14ac:dyDescent="0.35">
      <c r="C21" s="35"/>
      <c r="D21" s="62"/>
      <c r="E21" s="5"/>
      <c r="F21" s="5"/>
      <c r="G21" s="5"/>
      <c r="H21" s="5"/>
      <c r="I21" s="5"/>
      <c r="J21" s="64"/>
      <c r="K21" s="68"/>
      <c r="L21" s="98"/>
    </row>
    <row r="22" spans="3:13" ht="21" x14ac:dyDescent="0.35">
      <c r="D22" s="5"/>
      <c r="E22" s="5"/>
      <c r="F22" s="5"/>
      <c r="G22" s="5"/>
      <c r="H22" s="5"/>
      <c r="I22" s="5"/>
      <c r="J22" s="64"/>
      <c r="K22" s="68"/>
      <c r="L22" s="64"/>
      <c r="M22" s="16"/>
    </row>
    <row r="23" spans="3:13" ht="21" x14ac:dyDescent="0.35">
      <c r="D23" s="5"/>
      <c r="E23" s="5"/>
      <c r="F23" s="5"/>
      <c r="G23" s="5"/>
      <c r="H23" s="5"/>
      <c r="I23" s="5"/>
      <c r="J23" s="64"/>
      <c r="K23" s="91"/>
      <c r="L23" s="64"/>
    </row>
    <row r="24" spans="3:13" x14ac:dyDescent="0.25">
      <c r="C24" s="69"/>
      <c r="D24" s="5"/>
      <c r="E24" s="5"/>
      <c r="F24" s="5"/>
      <c r="G24" s="5"/>
      <c r="H24" s="5"/>
      <c r="I24" s="5"/>
      <c r="J24" s="64"/>
      <c r="K24" s="92"/>
      <c r="L24" s="64"/>
    </row>
    <row r="25" spans="3:13" x14ac:dyDescent="0.25">
      <c r="C25" s="69" t="s">
        <v>88</v>
      </c>
      <c r="D25" s="27"/>
      <c r="E25" s="27"/>
      <c r="F25" s="5"/>
      <c r="G25" s="5"/>
      <c r="H25" s="5"/>
      <c r="I25" s="5"/>
      <c r="J25" s="64"/>
      <c r="K25" s="92"/>
      <c r="L25" s="99"/>
    </row>
    <row r="26" spans="3:13" x14ac:dyDescent="0.25">
      <c r="C26" s="70" t="s">
        <v>82</v>
      </c>
      <c r="D26" s="100"/>
      <c r="E26" s="100"/>
      <c r="F26" s="5"/>
      <c r="G26" s="5"/>
      <c r="H26" s="5"/>
      <c r="I26" s="5"/>
      <c r="J26" s="64"/>
      <c r="K26" s="92"/>
      <c r="L26" s="99"/>
    </row>
    <row r="27" spans="3:13" x14ac:dyDescent="0.25">
      <c r="C27" s="71" t="s">
        <v>76</v>
      </c>
      <c r="D27" s="101"/>
      <c r="E27" s="101"/>
      <c r="F27" s="5"/>
      <c r="G27" s="5"/>
      <c r="H27" s="5"/>
      <c r="I27" s="5"/>
      <c r="J27" s="64"/>
      <c r="K27" s="92"/>
      <c r="L27" s="99"/>
    </row>
    <row r="28" spans="3:13" x14ac:dyDescent="0.25">
      <c r="C28" s="69"/>
      <c r="D28" s="29"/>
      <c r="E28" s="5"/>
      <c r="F28" s="5"/>
      <c r="G28" s="5"/>
      <c r="H28" s="5"/>
      <c r="I28" s="5"/>
      <c r="J28" s="64"/>
      <c r="K28" s="92"/>
      <c r="L28" s="99"/>
    </row>
    <row r="29" spans="3:13" x14ac:dyDescent="0.25">
      <c r="C29" s="69"/>
      <c r="D29" s="29"/>
      <c r="E29" s="5"/>
      <c r="F29" s="5"/>
      <c r="G29" s="5"/>
      <c r="H29" s="5"/>
      <c r="I29" s="5"/>
      <c r="J29" s="64"/>
      <c r="K29" s="92"/>
      <c r="L29" s="99"/>
    </row>
    <row r="30" spans="3:13" x14ac:dyDescent="0.25">
      <c r="C30" s="69"/>
      <c r="D30" s="29"/>
      <c r="E30" s="5"/>
      <c r="F30" s="5"/>
      <c r="G30" s="5"/>
      <c r="H30" s="5"/>
      <c r="I30" s="5"/>
      <c r="J30" s="64"/>
      <c r="K30" s="92"/>
      <c r="L30" s="99"/>
    </row>
    <row r="31" spans="3:13" x14ac:dyDescent="0.25">
      <c r="D31" s="29"/>
      <c r="E31" s="5"/>
      <c r="F31" s="5"/>
      <c r="G31" s="5"/>
      <c r="H31" s="5"/>
      <c r="I31" s="5"/>
      <c r="J31" s="64"/>
      <c r="K31" s="92"/>
      <c r="L31" s="64"/>
    </row>
    <row r="32" spans="3:13" x14ac:dyDescent="0.25">
      <c r="D32" s="29"/>
      <c r="E32" s="102"/>
      <c r="F32" s="5"/>
      <c r="G32" s="5"/>
      <c r="H32" s="5"/>
      <c r="I32" s="5"/>
      <c r="J32" s="64"/>
      <c r="K32" s="92"/>
      <c r="L32" s="64"/>
    </row>
    <row r="33" spans="4:12" x14ac:dyDescent="0.25">
      <c r="D33" s="29"/>
      <c r="E33" s="5"/>
      <c r="F33" s="5"/>
      <c r="G33" s="5"/>
      <c r="H33" s="5"/>
      <c r="I33" s="5"/>
      <c r="J33" s="64"/>
      <c r="K33" s="92"/>
      <c r="L33" s="64"/>
    </row>
    <row r="34" spans="4:12" x14ac:dyDescent="0.25">
      <c r="D34" s="29"/>
      <c r="E34" s="5"/>
      <c r="F34" s="5"/>
      <c r="G34" s="5"/>
      <c r="H34" s="5"/>
      <c r="I34" s="5"/>
      <c r="J34" s="64"/>
      <c r="K34" s="92"/>
      <c r="L34" s="64"/>
    </row>
    <row r="35" spans="4:12" x14ac:dyDescent="0.25">
      <c r="D35" s="29"/>
      <c r="E35" s="5"/>
      <c r="F35" s="5"/>
      <c r="G35" s="5"/>
      <c r="H35" s="5"/>
      <c r="I35" s="5"/>
      <c r="J35" s="64"/>
      <c r="L35" s="64"/>
    </row>
    <row r="36" spans="4:12" x14ac:dyDescent="0.25">
      <c r="D36" s="5"/>
      <c r="E36" s="5"/>
      <c r="F36" s="5"/>
      <c r="G36" s="5"/>
      <c r="H36" s="5"/>
      <c r="I36" s="5"/>
      <c r="J36" s="64"/>
      <c r="L36" s="64"/>
    </row>
    <row r="37" spans="4:12" x14ac:dyDescent="0.25">
      <c r="D37" s="5"/>
      <c r="E37" s="5"/>
      <c r="F37" s="5"/>
      <c r="G37" s="5"/>
      <c r="H37" s="5"/>
      <c r="I37" s="5"/>
      <c r="J37" s="64"/>
      <c r="L37" s="64"/>
    </row>
    <row r="38" spans="4:12" x14ac:dyDescent="0.25">
      <c r="D38" s="5"/>
      <c r="E38" s="5"/>
      <c r="F38" s="5"/>
      <c r="G38" s="5"/>
      <c r="H38" s="5"/>
      <c r="I38" s="5"/>
      <c r="J38" s="64"/>
      <c r="L38" s="64"/>
    </row>
    <row r="39" spans="4:12" x14ac:dyDescent="0.25">
      <c r="D39" s="5"/>
      <c r="E39" s="5"/>
      <c r="F39" s="5"/>
      <c r="G39" s="5"/>
      <c r="H39" s="5"/>
      <c r="I39" s="5"/>
      <c r="J39" s="64"/>
      <c r="L39" s="64"/>
    </row>
    <row r="40" spans="4:12" x14ac:dyDescent="0.25">
      <c r="D40" s="5"/>
      <c r="E40" s="5"/>
      <c r="F40" s="5"/>
      <c r="G40" s="5"/>
      <c r="H40" s="5"/>
      <c r="I40" s="5"/>
      <c r="J40" s="64"/>
      <c r="L40" s="64"/>
    </row>
    <row r="41" spans="4:12" x14ac:dyDescent="0.25">
      <c r="D41" s="5"/>
      <c r="E41" s="5"/>
      <c r="F41" s="5"/>
      <c r="G41" s="5"/>
      <c r="H41" s="5"/>
      <c r="I41" s="5"/>
      <c r="J41" s="64"/>
      <c r="L41" s="64"/>
    </row>
    <row r="42" spans="4:12" x14ac:dyDescent="0.25">
      <c r="D42" s="5"/>
      <c r="E42" s="5"/>
      <c r="F42" s="5"/>
      <c r="G42" s="5"/>
      <c r="H42" s="5"/>
      <c r="I42" s="5"/>
      <c r="J42" s="64"/>
      <c r="L42" s="64"/>
    </row>
    <row r="43" spans="4:12" x14ac:dyDescent="0.25">
      <c r="D43" s="5"/>
      <c r="E43" s="5"/>
      <c r="F43" s="5"/>
      <c r="G43" s="5"/>
      <c r="H43" s="5"/>
      <c r="I43" s="5"/>
      <c r="J43" s="64"/>
      <c r="L43" s="64"/>
    </row>
    <row r="44" spans="4:12" x14ac:dyDescent="0.25">
      <c r="D44" s="5"/>
      <c r="E44" s="5"/>
      <c r="F44" s="5"/>
      <c r="G44" s="5"/>
      <c r="H44" s="5"/>
      <c r="I44" s="5"/>
      <c r="J44" s="64"/>
      <c r="L44" s="64"/>
    </row>
    <row r="45" spans="4:12" x14ac:dyDescent="0.25">
      <c r="D45" s="5"/>
      <c r="E45" s="5"/>
      <c r="F45" s="5"/>
      <c r="G45" s="5"/>
      <c r="H45" s="5"/>
      <c r="I45" s="5"/>
      <c r="J45" s="64"/>
      <c r="L45" s="64"/>
    </row>
    <row r="46" spans="4:12" x14ac:dyDescent="0.25">
      <c r="D46" s="5"/>
      <c r="E46" s="5"/>
      <c r="F46" s="5"/>
      <c r="G46" s="5"/>
      <c r="H46" s="5"/>
      <c r="I46" s="5"/>
      <c r="J46" s="64"/>
      <c r="L46" s="64"/>
    </row>
  </sheetData>
  <mergeCells count="4">
    <mergeCell ref="C5:D5"/>
    <mergeCell ref="C6:D6"/>
    <mergeCell ref="C7:D7"/>
    <mergeCell ref="C8:D8"/>
  </mergeCells>
  <pageMargins left="0" right="0" top="0.75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A0A1D-A25E-41C6-AE58-E563E88B3CB0}">
  <sheetPr>
    <tabColor rgb="FF92D050"/>
    <pageSetUpPr fitToPage="1"/>
  </sheetPr>
  <dimension ref="A1:P38"/>
  <sheetViews>
    <sheetView zoomScale="85" zoomScaleNormal="85" workbookViewId="0">
      <selection activeCell="I24" sqref="I24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5" customWidth="1"/>
    <col min="8" max="8" width="43.42578125" customWidth="1"/>
    <col min="9" max="9" width="17.5703125" style="25" customWidth="1"/>
    <col min="10" max="10" width="21.7109375" customWidth="1"/>
    <col min="11" max="11" width="20.85546875" style="25" customWidth="1"/>
    <col min="12" max="12" width="13.140625" bestFit="1" customWidth="1"/>
  </cols>
  <sheetData>
    <row r="1" spans="1:16" x14ac:dyDescent="0.25">
      <c r="A1" s="104"/>
      <c r="B1" s="104"/>
      <c r="C1" s="104"/>
      <c r="D1" s="104"/>
      <c r="E1" s="104"/>
      <c r="F1" s="104"/>
      <c r="G1" s="104"/>
      <c r="H1" s="104"/>
      <c r="I1" s="107"/>
      <c r="J1" s="104"/>
      <c r="K1" s="107"/>
      <c r="L1" s="104"/>
      <c r="M1" s="104"/>
      <c r="N1" s="104"/>
      <c r="O1" s="104"/>
    </row>
    <row r="2" spans="1:16" x14ac:dyDescent="0.25">
      <c r="A2" s="104"/>
      <c r="B2" s="104"/>
      <c r="C2" s="104"/>
      <c r="D2" s="104"/>
      <c r="E2" s="104"/>
      <c r="F2" s="104"/>
      <c r="G2" s="104"/>
      <c r="H2" s="104"/>
      <c r="I2" s="107"/>
      <c r="J2" s="104"/>
      <c r="K2" s="107"/>
      <c r="L2" s="104"/>
      <c r="M2" s="104"/>
      <c r="N2" s="104"/>
      <c r="O2" s="104"/>
    </row>
    <row r="3" spans="1:16" x14ac:dyDescent="0.25">
      <c r="A3" s="104"/>
      <c r="B3" s="104"/>
      <c r="C3" s="104"/>
      <c r="D3" s="104"/>
      <c r="E3" s="104"/>
      <c r="F3" s="104"/>
      <c r="G3" s="104"/>
      <c r="H3" s="104"/>
      <c r="I3" s="107"/>
      <c r="J3" s="104"/>
      <c r="K3" s="107"/>
      <c r="L3" s="104"/>
      <c r="M3" s="104"/>
      <c r="N3" s="104"/>
      <c r="O3" s="104"/>
    </row>
    <row r="4" spans="1:16" x14ac:dyDescent="0.25">
      <c r="A4" s="104"/>
      <c r="B4" s="104"/>
      <c r="C4" s="104"/>
      <c r="D4" s="104"/>
      <c r="E4" s="104"/>
      <c r="F4" s="104"/>
      <c r="G4" s="104"/>
      <c r="H4" s="104"/>
      <c r="I4" s="107"/>
      <c r="J4" s="104"/>
      <c r="K4" s="107"/>
      <c r="L4" s="104"/>
      <c r="M4" s="104"/>
      <c r="N4" s="104"/>
      <c r="O4" s="104"/>
    </row>
    <row r="5" spans="1:16" ht="15.75" x14ac:dyDescent="0.25">
      <c r="A5" s="104"/>
      <c r="B5" s="181" t="s">
        <v>0</v>
      </c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05"/>
      <c r="N5" s="105"/>
      <c r="O5" s="105"/>
      <c r="P5" s="14"/>
    </row>
    <row r="6" spans="1:16" ht="15.75" x14ac:dyDescent="0.25">
      <c r="A6" s="104"/>
      <c r="B6" s="182" t="s">
        <v>57</v>
      </c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04"/>
      <c r="N6" s="104"/>
      <c r="O6" s="104"/>
    </row>
    <row r="7" spans="1:16" ht="15.75" x14ac:dyDescent="0.25">
      <c r="A7" s="104"/>
      <c r="B7" s="181" t="s">
        <v>9</v>
      </c>
      <c r="C7" s="181"/>
      <c r="D7" s="181"/>
      <c r="E7" s="181"/>
      <c r="F7" s="181"/>
      <c r="G7" s="181"/>
      <c r="H7" s="181"/>
      <c r="I7" s="181"/>
      <c r="J7" s="181"/>
      <c r="K7" s="181"/>
      <c r="L7" s="181"/>
      <c r="M7" s="104"/>
      <c r="N7" s="104"/>
      <c r="O7" s="104"/>
    </row>
    <row r="8" spans="1:16" ht="15.75" x14ac:dyDescent="0.25">
      <c r="A8" s="104"/>
      <c r="B8" s="182" t="s">
        <v>137</v>
      </c>
      <c r="C8" s="182"/>
      <c r="D8" s="182"/>
      <c r="E8" s="182"/>
      <c r="F8" s="182"/>
      <c r="G8" s="182"/>
      <c r="H8" s="182"/>
      <c r="I8" s="182"/>
      <c r="J8" s="182"/>
      <c r="K8" s="182"/>
      <c r="L8" s="182"/>
      <c r="M8" s="104"/>
      <c r="N8" s="104"/>
      <c r="O8" s="104"/>
    </row>
    <row r="9" spans="1:16" ht="15.75" x14ac:dyDescent="0.25">
      <c r="A9" s="104"/>
      <c r="B9" s="182" t="s">
        <v>83</v>
      </c>
      <c r="C9" s="182"/>
      <c r="D9" s="182"/>
      <c r="E9" s="182"/>
      <c r="F9" s="182"/>
      <c r="G9" s="182"/>
      <c r="H9" s="182"/>
      <c r="I9" s="182"/>
      <c r="J9" s="182"/>
      <c r="K9" s="182"/>
      <c r="L9" s="182"/>
      <c r="M9" s="104"/>
      <c r="N9" s="104"/>
      <c r="O9" s="104"/>
    </row>
    <row r="10" spans="1:16" ht="15.75" customHeight="1" x14ac:dyDescent="0.25">
      <c r="A10" s="104"/>
      <c r="B10" s="180" t="s">
        <v>86</v>
      </c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04"/>
      <c r="N10" s="104"/>
      <c r="O10" s="104"/>
    </row>
    <row r="11" spans="1:16" ht="15.75" x14ac:dyDescent="0.25">
      <c r="A11" s="104"/>
      <c r="B11" s="104"/>
      <c r="C11" s="104"/>
      <c r="D11" s="104"/>
      <c r="E11" s="104"/>
      <c r="F11" s="104"/>
      <c r="G11" s="104"/>
      <c r="H11" s="104"/>
      <c r="I11" s="127"/>
      <c r="J11" s="106"/>
      <c r="K11" s="107"/>
      <c r="L11" s="104"/>
      <c r="M11" s="104"/>
      <c r="N11" s="104"/>
      <c r="O11" s="104"/>
    </row>
    <row r="12" spans="1:16" ht="15.75" hidden="1" x14ac:dyDescent="0.25">
      <c r="A12" s="104"/>
      <c r="B12" s="104"/>
      <c r="C12" s="104"/>
      <c r="D12" s="104"/>
      <c r="E12" s="104"/>
      <c r="F12" s="104"/>
      <c r="G12" s="106"/>
      <c r="H12" s="106"/>
      <c r="I12" s="97"/>
      <c r="J12" s="106"/>
      <c r="K12" s="107"/>
      <c r="L12" s="104"/>
      <c r="M12" s="104"/>
      <c r="N12" s="104"/>
      <c r="O12" s="104"/>
    </row>
    <row r="13" spans="1:16" ht="15.75" hidden="1" x14ac:dyDescent="0.25">
      <c r="A13" s="104"/>
      <c r="B13" s="104"/>
      <c r="C13" s="104"/>
      <c r="D13" s="104"/>
      <c r="E13" s="104"/>
      <c r="F13" s="104"/>
      <c r="G13" s="106"/>
      <c r="H13" s="106"/>
      <c r="I13" s="97"/>
      <c r="J13" s="106"/>
      <c r="K13" s="107"/>
      <c r="L13" s="104"/>
      <c r="M13" s="104"/>
      <c r="N13" s="104"/>
      <c r="O13" s="104"/>
    </row>
    <row r="14" spans="1:16" ht="15.75" x14ac:dyDescent="0.25">
      <c r="A14" s="104"/>
      <c r="B14" s="104"/>
      <c r="C14" s="104"/>
      <c r="D14" s="104"/>
      <c r="E14" s="104"/>
      <c r="F14" s="104"/>
      <c r="G14" s="106"/>
      <c r="H14" s="106"/>
      <c r="I14" s="97"/>
      <c r="J14" s="106"/>
      <c r="K14" s="107"/>
      <c r="L14" s="104"/>
      <c r="M14" s="104"/>
      <c r="N14" s="104"/>
      <c r="O14" s="104"/>
    </row>
    <row r="15" spans="1:16" ht="31.5" x14ac:dyDescent="0.25">
      <c r="A15" s="104"/>
      <c r="B15" s="114" t="s">
        <v>66</v>
      </c>
      <c r="C15" s="115" t="s">
        <v>14</v>
      </c>
      <c r="D15" s="115" t="s">
        <v>102</v>
      </c>
      <c r="E15" s="115" t="s">
        <v>68</v>
      </c>
      <c r="F15" s="115" t="s">
        <v>65</v>
      </c>
      <c r="G15" s="116" t="s">
        <v>100</v>
      </c>
      <c r="H15" s="116" t="s">
        <v>101</v>
      </c>
      <c r="I15" s="117" t="s">
        <v>108</v>
      </c>
      <c r="J15" s="117" t="s">
        <v>103</v>
      </c>
      <c r="K15" s="118" t="s">
        <v>104</v>
      </c>
      <c r="L15" s="118" t="s">
        <v>105</v>
      </c>
      <c r="M15" s="104"/>
      <c r="N15" s="104"/>
      <c r="O15" s="104"/>
    </row>
    <row r="16" spans="1:16" ht="15.75" x14ac:dyDescent="0.25">
      <c r="A16" s="104"/>
      <c r="B16" s="104">
        <v>1</v>
      </c>
      <c r="C16" s="128" t="s">
        <v>146</v>
      </c>
      <c r="D16" s="128" t="s">
        <v>147</v>
      </c>
      <c r="E16" s="149" t="s">
        <v>116</v>
      </c>
      <c r="F16" s="129" t="s">
        <v>148</v>
      </c>
      <c r="G16" s="139" t="s">
        <v>117</v>
      </c>
      <c r="H16" s="106" t="s">
        <v>149</v>
      </c>
      <c r="I16" s="134">
        <v>72625.97</v>
      </c>
      <c r="J16" s="134">
        <v>0</v>
      </c>
      <c r="K16" s="134">
        <f>+I16</f>
        <v>72625.97</v>
      </c>
      <c r="L16" s="135" t="s">
        <v>110</v>
      </c>
      <c r="M16" s="104"/>
      <c r="N16" s="104"/>
      <c r="O16" s="104"/>
    </row>
    <row r="17" spans="1:15" ht="31.5" x14ac:dyDescent="0.25">
      <c r="A17" s="104"/>
      <c r="B17" s="158">
        <v>2</v>
      </c>
      <c r="C17" s="128" t="s">
        <v>128</v>
      </c>
      <c r="D17" s="128" t="s">
        <v>127</v>
      </c>
      <c r="E17" s="149" t="s">
        <v>129</v>
      </c>
      <c r="F17" s="129" t="s">
        <v>150</v>
      </c>
      <c r="G17" s="153" t="s">
        <v>151</v>
      </c>
      <c r="H17" s="154" t="s">
        <v>152</v>
      </c>
      <c r="I17" s="134">
        <v>7080</v>
      </c>
      <c r="J17" s="134">
        <v>0</v>
      </c>
      <c r="K17" s="134">
        <f t="shared" ref="K17:K20" si="0">+I17-J17</f>
        <v>7080</v>
      </c>
      <c r="L17" s="135" t="s">
        <v>110</v>
      </c>
      <c r="M17" s="104"/>
      <c r="N17" s="104"/>
      <c r="O17" s="104"/>
    </row>
    <row r="18" spans="1:15" ht="15.75" x14ac:dyDescent="0.25">
      <c r="A18" s="104"/>
      <c r="B18" s="158">
        <v>3</v>
      </c>
      <c r="C18" s="128" t="s">
        <v>153</v>
      </c>
      <c r="D18" s="128" t="s">
        <v>127</v>
      </c>
      <c r="E18" s="149" t="s">
        <v>130</v>
      </c>
      <c r="F18" s="129" t="s">
        <v>154</v>
      </c>
      <c r="G18" s="153" t="s">
        <v>155</v>
      </c>
      <c r="H18" s="154" t="s">
        <v>156</v>
      </c>
      <c r="I18" s="134">
        <v>437427.51</v>
      </c>
      <c r="J18" s="134">
        <v>0</v>
      </c>
      <c r="K18" s="134">
        <f t="shared" si="0"/>
        <v>437427.51</v>
      </c>
      <c r="L18" s="135" t="s">
        <v>110</v>
      </c>
      <c r="M18" s="104"/>
      <c r="N18" s="104"/>
      <c r="O18" s="104"/>
    </row>
    <row r="19" spans="1:15" ht="15.75" hidden="1" x14ac:dyDescent="0.25">
      <c r="A19" s="104"/>
      <c r="B19" s="135"/>
      <c r="C19" s="128"/>
      <c r="D19" s="128"/>
      <c r="E19" s="149"/>
      <c r="F19" s="119"/>
      <c r="G19" s="153"/>
      <c r="H19" s="154"/>
      <c r="I19" s="134"/>
      <c r="J19" s="134">
        <v>0</v>
      </c>
      <c r="K19" s="134">
        <f t="shared" si="0"/>
        <v>0</v>
      </c>
      <c r="L19" s="135" t="s">
        <v>110</v>
      </c>
      <c r="M19" s="104"/>
      <c r="N19" s="104"/>
      <c r="O19" s="104"/>
    </row>
    <row r="20" spans="1:15" s="142" customFormat="1" ht="15.75" hidden="1" x14ac:dyDescent="0.25">
      <c r="A20" s="140"/>
      <c r="B20" s="135"/>
      <c r="C20" s="128"/>
      <c r="D20" s="128"/>
      <c r="E20" s="149"/>
      <c r="F20" s="119"/>
      <c r="G20" s="153"/>
      <c r="H20" s="154"/>
      <c r="I20" s="134"/>
      <c r="J20" s="134">
        <v>0</v>
      </c>
      <c r="K20" s="134">
        <f t="shared" si="0"/>
        <v>0</v>
      </c>
      <c r="L20" s="135" t="s">
        <v>110</v>
      </c>
      <c r="M20" s="140"/>
      <c r="N20" s="140"/>
      <c r="O20" s="140"/>
    </row>
    <row r="21" spans="1:15" s="142" customFormat="1" ht="15.75" hidden="1" x14ac:dyDescent="0.25">
      <c r="A21" s="140"/>
      <c r="B21" s="135">
        <v>3</v>
      </c>
      <c r="C21" s="128"/>
      <c r="D21" s="128"/>
      <c r="E21" s="149"/>
      <c r="F21" s="119"/>
      <c r="G21" s="129"/>
      <c r="H21" s="150"/>
      <c r="I21" s="134"/>
      <c r="J21" s="134">
        <v>0</v>
      </c>
      <c r="K21" s="134">
        <f t="shared" ref="K21" si="1">+I21-J21</f>
        <v>0</v>
      </c>
      <c r="L21" s="135" t="s">
        <v>110</v>
      </c>
      <c r="M21" s="140"/>
      <c r="N21" s="140"/>
      <c r="O21" s="140"/>
    </row>
    <row r="22" spans="1:15" s="142" customFormat="1" ht="15.75" hidden="1" x14ac:dyDescent="0.25">
      <c r="A22" s="140"/>
      <c r="B22" s="135">
        <v>4</v>
      </c>
      <c r="C22" s="128"/>
      <c r="D22" s="128"/>
      <c r="E22" s="149"/>
      <c r="F22" s="119"/>
      <c r="G22" s="129"/>
      <c r="H22" s="150"/>
      <c r="I22" s="134"/>
      <c r="J22" s="134">
        <v>0</v>
      </c>
      <c r="K22" s="134">
        <f>+I22-J22</f>
        <v>0</v>
      </c>
      <c r="L22" s="135" t="s">
        <v>110</v>
      </c>
      <c r="M22" s="140"/>
      <c r="N22" s="140"/>
      <c r="O22" s="140"/>
    </row>
    <row r="23" spans="1:15" ht="16.5" thickBot="1" x14ac:dyDescent="0.3">
      <c r="A23" s="104"/>
      <c r="B23" s="108"/>
      <c r="C23" s="108"/>
      <c r="D23" s="108"/>
      <c r="E23" s="108"/>
      <c r="F23" s="104"/>
      <c r="G23" s="106"/>
      <c r="H23" s="106"/>
      <c r="I23" s="141">
        <f>SUM(I16:I22)</f>
        <v>517133.48</v>
      </c>
      <c r="J23" s="141">
        <f>SUM(J16:J22)</f>
        <v>0</v>
      </c>
      <c r="K23" s="141">
        <f>SUM(K16:K22)</f>
        <v>517133.48</v>
      </c>
      <c r="L23" s="104"/>
      <c r="M23" s="104"/>
      <c r="N23" s="104"/>
      <c r="O23" s="104"/>
    </row>
    <row r="24" spans="1:15" ht="16.5" thickTop="1" thickBot="1" x14ac:dyDescent="0.3">
      <c r="A24" s="112"/>
      <c r="B24" s="125" t="s">
        <v>106</v>
      </c>
      <c r="C24" s="126"/>
      <c r="D24" s="120"/>
      <c r="E24" s="121"/>
      <c r="F24" s="112"/>
      <c r="G24" s="112"/>
      <c r="H24" s="104"/>
      <c r="I24" s="107"/>
      <c r="J24" s="104"/>
      <c r="K24" s="107"/>
      <c r="L24" s="104"/>
      <c r="M24" s="104"/>
      <c r="N24" s="104"/>
      <c r="O24" s="104"/>
    </row>
    <row r="25" spans="1:15" ht="15.75" thickBot="1" x14ac:dyDescent="0.3">
      <c r="A25" s="112"/>
      <c r="B25" s="122" t="s">
        <v>107</v>
      </c>
      <c r="C25" s="123"/>
      <c r="D25" s="123"/>
      <c r="E25" s="124"/>
      <c r="F25" s="112"/>
      <c r="G25" s="112"/>
      <c r="H25" s="104"/>
      <c r="I25" s="107"/>
      <c r="J25" s="104"/>
      <c r="K25" s="107"/>
      <c r="L25" s="111"/>
      <c r="M25" s="104"/>
      <c r="N25" s="104"/>
      <c r="O25" s="104"/>
    </row>
    <row r="26" spans="1:15" x14ac:dyDescent="0.25">
      <c r="A26" s="112"/>
      <c r="B26" s="112"/>
      <c r="C26" s="112"/>
      <c r="D26" s="112"/>
      <c r="E26" s="112"/>
      <c r="F26" s="112"/>
      <c r="G26" s="112"/>
      <c r="H26" s="104"/>
      <c r="I26" s="107"/>
      <c r="J26" s="104"/>
      <c r="K26" s="107"/>
      <c r="L26" s="111"/>
      <c r="M26" s="104"/>
      <c r="N26" s="104"/>
      <c r="O26" s="104"/>
    </row>
    <row r="27" spans="1:15" x14ac:dyDescent="0.25">
      <c r="A27" s="112"/>
      <c r="B27" s="112"/>
      <c r="C27" s="112"/>
      <c r="D27" s="112"/>
      <c r="E27" s="112"/>
      <c r="F27" s="112"/>
      <c r="G27" s="112"/>
      <c r="H27" s="104"/>
      <c r="I27" s="107"/>
      <c r="J27" s="104"/>
      <c r="K27" s="107"/>
      <c r="L27" s="104"/>
      <c r="M27" s="104"/>
      <c r="N27" s="104"/>
      <c r="O27" s="104"/>
    </row>
    <row r="28" spans="1:15" x14ac:dyDescent="0.25">
      <c r="A28" s="112"/>
      <c r="B28" s="112"/>
      <c r="C28" s="112"/>
      <c r="D28" s="112"/>
      <c r="E28" s="112"/>
      <c r="F28" s="112"/>
      <c r="G28" s="112"/>
      <c r="H28" s="104"/>
      <c r="I28" s="107"/>
      <c r="J28" s="104"/>
      <c r="K28" s="107"/>
      <c r="L28" s="104"/>
      <c r="M28" s="104"/>
      <c r="N28" s="104"/>
      <c r="O28" s="104"/>
    </row>
    <row r="29" spans="1:15" x14ac:dyDescent="0.25">
      <c r="A29" s="112"/>
      <c r="B29" s="112"/>
      <c r="C29" s="112"/>
      <c r="D29" s="112"/>
      <c r="E29" s="112"/>
      <c r="F29" s="112"/>
      <c r="G29" s="112"/>
      <c r="H29" s="104"/>
      <c r="I29" s="107"/>
      <c r="J29" s="104"/>
      <c r="K29" s="107"/>
      <c r="L29" s="104"/>
      <c r="M29" s="104"/>
      <c r="N29" s="104"/>
      <c r="O29" s="104"/>
    </row>
    <row r="30" spans="1:15" x14ac:dyDescent="0.25">
      <c r="A30" s="112"/>
      <c r="B30" s="112"/>
      <c r="C30" s="112"/>
      <c r="D30" s="112"/>
      <c r="E30" s="136"/>
      <c r="F30" s="112"/>
      <c r="G30" s="112"/>
      <c r="H30" s="104"/>
      <c r="I30" s="107"/>
      <c r="J30" s="104"/>
      <c r="K30" s="107"/>
      <c r="L30" s="104"/>
      <c r="M30" s="104"/>
      <c r="N30" s="104"/>
      <c r="O30" s="104"/>
    </row>
    <row r="31" spans="1:15" x14ac:dyDescent="0.25">
      <c r="A31" s="112"/>
      <c r="B31" s="112"/>
      <c r="C31" s="112"/>
      <c r="D31" s="112"/>
      <c r="E31" s="136"/>
      <c r="F31" s="112"/>
      <c r="G31" s="112"/>
      <c r="H31" s="104"/>
      <c r="I31" s="107"/>
      <c r="J31" s="104"/>
      <c r="K31" s="107"/>
      <c r="L31" s="104"/>
      <c r="M31" s="104"/>
      <c r="N31" s="104"/>
      <c r="O31" s="104"/>
    </row>
    <row r="32" spans="1:15" x14ac:dyDescent="0.25">
      <c r="A32" s="112"/>
      <c r="B32" s="112"/>
      <c r="C32" s="112"/>
      <c r="D32" s="112"/>
      <c r="E32" s="136"/>
      <c r="F32" s="112"/>
      <c r="G32" s="112"/>
      <c r="H32" s="104"/>
      <c r="I32" s="107"/>
      <c r="J32" s="104"/>
      <c r="K32" s="107"/>
      <c r="L32" s="104"/>
      <c r="M32" s="104"/>
      <c r="N32" s="104"/>
      <c r="O32" s="104"/>
    </row>
    <row r="33" spans="1:15" x14ac:dyDescent="0.25">
      <c r="A33" s="112"/>
      <c r="B33" s="112"/>
      <c r="C33" s="112"/>
      <c r="D33" s="112"/>
      <c r="E33" s="136"/>
      <c r="F33" s="112"/>
      <c r="G33" s="112"/>
      <c r="H33" s="104"/>
      <c r="I33" s="107"/>
      <c r="J33" s="104"/>
      <c r="K33" s="107"/>
      <c r="L33" s="104"/>
      <c r="M33" s="104"/>
      <c r="N33" s="104"/>
      <c r="O33" s="104"/>
    </row>
    <row r="34" spans="1:15" x14ac:dyDescent="0.25">
      <c r="A34" s="112"/>
      <c r="B34" s="112"/>
      <c r="C34" s="112"/>
      <c r="D34" s="112"/>
      <c r="E34" s="136"/>
      <c r="F34" s="112"/>
      <c r="G34" s="112"/>
      <c r="H34" s="104"/>
      <c r="I34" s="107"/>
      <c r="J34" s="104"/>
      <c r="K34" s="107"/>
      <c r="L34" s="104"/>
      <c r="M34" s="104"/>
      <c r="N34" s="104"/>
      <c r="O34" s="104"/>
    </row>
    <row r="35" spans="1:15" x14ac:dyDescent="0.25">
      <c r="A35" s="112"/>
      <c r="B35" s="112"/>
      <c r="C35" s="112"/>
      <c r="D35" s="112"/>
      <c r="E35" s="136"/>
      <c r="F35" s="137"/>
      <c r="G35" s="112"/>
      <c r="H35" s="104"/>
      <c r="I35" s="107"/>
      <c r="J35" s="104"/>
      <c r="K35" s="107"/>
      <c r="L35" s="104"/>
      <c r="M35" s="104"/>
      <c r="N35" s="104"/>
      <c r="O35" s="104"/>
    </row>
    <row r="36" spans="1:15" x14ac:dyDescent="0.25">
      <c r="A36" s="112"/>
      <c r="B36" s="112"/>
      <c r="C36" s="112"/>
      <c r="D36" s="112"/>
      <c r="E36" s="112"/>
      <c r="F36" s="112"/>
      <c r="G36" s="112"/>
      <c r="H36" s="104"/>
      <c r="I36" s="107"/>
      <c r="J36" s="104"/>
      <c r="K36" s="107"/>
      <c r="L36" s="104"/>
      <c r="M36" s="104"/>
      <c r="N36" s="104"/>
      <c r="O36" s="104"/>
    </row>
    <row r="37" spans="1:15" x14ac:dyDescent="0.25">
      <c r="A37" s="113"/>
      <c r="B37" s="113"/>
      <c r="C37" s="113"/>
      <c r="D37" s="113"/>
      <c r="E37" s="113"/>
      <c r="F37" s="113"/>
      <c r="G37" s="113"/>
    </row>
    <row r="38" spans="1:15" x14ac:dyDescent="0.25">
      <c r="A38" s="113"/>
      <c r="B38" s="113"/>
      <c r="C38" s="113"/>
      <c r="D38" s="113"/>
      <c r="E38" s="113"/>
      <c r="F38" s="113"/>
      <c r="G38" s="113"/>
    </row>
  </sheetData>
  <mergeCells count="6">
    <mergeCell ref="B10:L10"/>
    <mergeCell ref="B5:L5"/>
    <mergeCell ref="B6:L6"/>
    <mergeCell ref="B7:L7"/>
    <mergeCell ref="B8:L8"/>
    <mergeCell ref="B9:L9"/>
  </mergeCells>
  <phoneticPr fontId="12" type="noConversion"/>
  <printOptions horizontalCentered="1"/>
  <pageMargins left="0" right="0" top="0.74803149606299202" bottom="0.74803149606299202" header="0.31496062992126" footer="0.31496062992126"/>
  <pageSetup scale="5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EC5380-A943-4B6F-9E95-88D713E3D793}">
  <sheetPr>
    <tabColor rgb="FF92D050"/>
  </sheetPr>
  <dimension ref="B5:N30"/>
  <sheetViews>
    <sheetView zoomScale="85" zoomScaleNormal="85" workbookViewId="0">
      <selection activeCell="B12" sqref="B12:C12"/>
    </sheetView>
  </sheetViews>
  <sheetFormatPr defaultColWidth="11.42578125" defaultRowHeight="15" x14ac:dyDescent="0.25"/>
  <cols>
    <col min="1" max="1" width="2.85546875" customWidth="1"/>
    <col min="2" max="2" width="5.85546875" customWidth="1"/>
    <col min="3" max="4" width="11" customWidth="1"/>
    <col min="5" max="5" width="15.7109375" customWidth="1"/>
    <col min="6" max="6" width="24.42578125" customWidth="1"/>
    <col min="7" max="7" width="22.140625" customWidth="1"/>
  </cols>
  <sheetData>
    <row r="5" spans="2:14" ht="15.75" x14ac:dyDescent="0.25">
      <c r="B5" s="170" t="s">
        <v>0</v>
      </c>
      <c r="C5" s="170"/>
      <c r="D5" s="170"/>
      <c r="E5" s="170"/>
      <c r="F5" s="170"/>
      <c r="G5" s="170"/>
      <c r="H5" s="32"/>
      <c r="I5" s="14"/>
      <c r="J5" s="14"/>
      <c r="K5" s="14"/>
      <c r="L5" s="14"/>
      <c r="M5" s="14"/>
      <c r="N5" s="14"/>
    </row>
    <row r="6" spans="2:14" ht="15.75" x14ac:dyDescent="0.25">
      <c r="B6" s="183" t="s">
        <v>57</v>
      </c>
      <c r="C6" s="183"/>
      <c r="D6" s="183"/>
      <c r="E6" s="183"/>
      <c r="F6" s="183"/>
      <c r="G6" s="183"/>
      <c r="H6" s="33"/>
    </row>
    <row r="7" spans="2:14" ht="15.75" x14ac:dyDescent="0.25">
      <c r="B7" s="170" t="s">
        <v>9</v>
      </c>
      <c r="C7" s="170"/>
      <c r="D7" s="170"/>
      <c r="E7" s="170"/>
      <c r="F7" s="170"/>
      <c r="G7" s="170"/>
      <c r="H7" s="33"/>
    </row>
    <row r="8" spans="2:14" ht="15.75" x14ac:dyDescent="0.25">
      <c r="B8" s="183" t="s">
        <v>136</v>
      </c>
      <c r="C8" s="183"/>
      <c r="D8" s="183"/>
      <c r="E8" s="183"/>
      <c r="F8" s="183"/>
      <c r="G8" s="183"/>
      <c r="H8" s="33"/>
    </row>
    <row r="9" spans="2:14" ht="15.75" x14ac:dyDescent="0.25">
      <c r="B9" s="183" t="s">
        <v>84</v>
      </c>
      <c r="C9" s="183"/>
      <c r="D9" s="183"/>
      <c r="E9" s="183"/>
      <c r="F9" s="183"/>
      <c r="G9" s="183"/>
      <c r="H9" s="33"/>
    </row>
    <row r="10" spans="2:14" ht="15.75" x14ac:dyDescent="0.25">
      <c r="B10" s="179" t="s">
        <v>85</v>
      </c>
      <c r="C10" s="179"/>
      <c r="D10" s="179"/>
      <c r="E10" s="179"/>
      <c r="F10" s="179"/>
      <c r="G10" s="179"/>
      <c r="H10" s="33"/>
    </row>
    <row r="11" spans="2:14" ht="15.75" x14ac:dyDescent="0.25">
      <c r="G11" s="33"/>
      <c r="H11" s="33"/>
    </row>
    <row r="12" spans="2:14" ht="15.75" x14ac:dyDescent="0.25">
      <c r="F12" s="33"/>
      <c r="G12" s="34"/>
      <c r="H12" s="33"/>
    </row>
    <row r="13" spans="2:14" ht="15.75" x14ac:dyDescent="0.25">
      <c r="F13" s="33"/>
      <c r="G13" s="45"/>
      <c r="H13" s="33"/>
    </row>
    <row r="14" spans="2:14" ht="15.75" x14ac:dyDescent="0.25">
      <c r="B14" s="46" t="s">
        <v>66</v>
      </c>
      <c r="C14" s="49" t="s">
        <v>14</v>
      </c>
      <c r="D14" s="49" t="s">
        <v>68</v>
      </c>
      <c r="E14" s="49" t="s">
        <v>65</v>
      </c>
      <c r="F14" s="48" t="s">
        <v>67</v>
      </c>
      <c r="G14" s="47" t="s">
        <v>16</v>
      </c>
      <c r="H14" s="33"/>
    </row>
    <row r="15" spans="2:14" ht="15.75" x14ac:dyDescent="0.25">
      <c r="B15" s="25"/>
      <c r="C15" s="20"/>
      <c r="D15" s="50"/>
      <c r="E15" s="25"/>
      <c r="F15" s="33"/>
      <c r="G15" s="45">
        <v>0</v>
      </c>
      <c r="H15" s="33"/>
    </row>
    <row r="16" spans="2:14" ht="15.75" x14ac:dyDescent="0.25">
      <c r="B16" s="25"/>
      <c r="C16" s="50"/>
      <c r="D16" s="50"/>
      <c r="E16" s="25"/>
      <c r="F16" s="33"/>
      <c r="G16" s="45"/>
      <c r="H16" s="33"/>
    </row>
    <row r="17" spans="2:8" ht="15.75" x14ac:dyDescent="0.25">
      <c r="B17" s="25"/>
      <c r="C17" s="50"/>
      <c r="D17" s="50"/>
      <c r="E17" s="25"/>
      <c r="F17" s="33"/>
      <c r="G17" s="45"/>
      <c r="H17" s="33"/>
    </row>
    <row r="18" spans="2:8" ht="15.75" x14ac:dyDescent="0.25">
      <c r="B18" s="25"/>
      <c r="C18" s="50"/>
      <c r="E18" s="25"/>
      <c r="F18" s="33"/>
      <c r="G18" s="45"/>
      <c r="H18" s="33"/>
    </row>
    <row r="19" spans="2:8" ht="15.75" x14ac:dyDescent="0.25">
      <c r="B19" s="25"/>
      <c r="C19" s="50"/>
      <c r="E19" s="25"/>
      <c r="F19" s="33"/>
      <c r="G19" s="45"/>
      <c r="H19" s="33"/>
    </row>
    <row r="20" spans="2:8" ht="15.75" x14ac:dyDescent="0.25">
      <c r="B20" s="25"/>
      <c r="C20" s="50"/>
      <c r="E20" s="25"/>
      <c r="F20" s="33"/>
      <c r="G20" s="53"/>
      <c r="H20" s="33"/>
    </row>
    <row r="21" spans="2:8" ht="16.5" thickBot="1" x14ac:dyDescent="0.3">
      <c r="B21" s="25"/>
      <c r="C21" s="50"/>
      <c r="E21" s="25"/>
      <c r="F21" s="52" t="s">
        <v>69</v>
      </c>
      <c r="G21" s="51">
        <f>SUM(G15:G20)</f>
        <v>0</v>
      </c>
      <c r="H21" s="33"/>
    </row>
    <row r="22" spans="2:8" ht="16.5" thickTop="1" x14ac:dyDescent="0.25">
      <c r="B22" s="25"/>
      <c r="F22" s="33"/>
      <c r="G22" s="33"/>
      <c r="H22" s="33"/>
    </row>
    <row r="23" spans="2:8" ht="15.75" x14ac:dyDescent="0.25">
      <c r="F23" s="32"/>
      <c r="G23" s="33"/>
      <c r="H23" s="33"/>
    </row>
    <row r="24" spans="2:8" ht="15.75" x14ac:dyDescent="0.25">
      <c r="B24" s="69"/>
      <c r="C24" s="69"/>
      <c r="D24" s="69"/>
      <c r="E24" s="69"/>
      <c r="F24" s="33"/>
      <c r="G24" s="33"/>
      <c r="H24" s="33"/>
    </row>
    <row r="25" spans="2:8" ht="15.75" x14ac:dyDescent="0.25">
      <c r="B25" s="69"/>
      <c r="C25" s="69"/>
      <c r="D25" s="69"/>
      <c r="E25" s="69"/>
      <c r="F25" s="33"/>
      <c r="G25" s="33"/>
      <c r="H25" s="33"/>
    </row>
    <row r="26" spans="2:8" ht="15.75" x14ac:dyDescent="0.25">
      <c r="B26" s="69"/>
      <c r="C26" s="69"/>
      <c r="D26" s="69"/>
      <c r="E26" s="69"/>
      <c r="F26" s="33"/>
      <c r="G26" s="33"/>
      <c r="H26" s="33"/>
    </row>
    <row r="27" spans="2:8" ht="15.75" x14ac:dyDescent="0.25">
      <c r="B27" s="69"/>
      <c r="C27" s="69"/>
      <c r="D27" s="69"/>
      <c r="E27" s="69"/>
      <c r="F27" s="33"/>
      <c r="H27" s="33"/>
    </row>
    <row r="28" spans="2:8" ht="15.75" x14ac:dyDescent="0.25">
      <c r="B28" s="69" t="s">
        <v>80</v>
      </c>
      <c r="C28" s="69"/>
      <c r="D28" s="69"/>
      <c r="E28" s="69"/>
      <c r="F28" s="33"/>
    </row>
    <row r="29" spans="2:8" x14ac:dyDescent="0.25">
      <c r="B29" s="69" t="s">
        <v>81</v>
      </c>
      <c r="C29" s="69"/>
      <c r="D29" s="69"/>
      <c r="E29" s="69"/>
    </row>
    <row r="30" spans="2:8" x14ac:dyDescent="0.25">
      <c r="B30" s="69"/>
      <c r="C30" s="69"/>
      <c r="D30" s="69"/>
      <c r="E30" s="69"/>
    </row>
  </sheetData>
  <mergeCells count="6">
    <mergeCell ref="B10:G10"/>
    <mergeCell ref="B5:G5"/>
    <mergeCell ref="B6:G6"/>
    <mergeCell ref="B7:G7"/>
    <mergeCell ref="B8:G8"/>
    <mergeCell ref="B9:G9"/>
  </mergeCells>
  <printOptions horizontalCentered="1"/>
  <pageMargins left="0" right="0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2562-17EE-4C39-B2DC-9EB5F19D9ED2}">
  <sheetPr>
    <tabColor rgb="FF92D050"/>
    <pageSetUpPr fitToPage="1"/>
  </sheetPr>
  <dimension ref="B1:N16"/>
  <sheetViews>
    <sheetView topLeftCell="B1" workbookViewId="0">
      <selection activeCell="B18" sqref="B18"/>
    </sheetView>
  </sheetViews>
  <sheetFormatPr defaultColWidth="19.140625" defaultRowHeight="15" x14ac:dyDescent="0.25"/>
  <cols>
    <col min="1" max="1" width="0" hidden="1" customWidth="1"/>
    <col min="2" max="2" width="10.7109375" style="20" bestFit="1" customWidth="1"/>
    <col min="3" max="3" width="8.28515625" style="25" hidden="1" customWidth="1"/>
    <col min="4" max="4" width="51" style="25" customWidth="1"/>
    <col min="5" max="5" width="15.28515625" style="25" customWidth="1"/>
    <col min="6" max="6" width="13.5703125" style="25" hidden="1" customWidth="1"/>
    <col min="7" max="7" width="18" hidden="1" customWidth="1"/>
    <col min="8" max="8" width="26.42578125" customWidth="1"/>
    <col min="9" max="9" width="16.140625" style="143" hidden="1" customWidth="1"/>
    <col min="10" max="10" width="18" bestFit="1" customWidth="1"/>
    <col min="11" max="11" width="19" style="143" customWidth="1"/>
    <col min="12" max="12" width="16" style="143" customWidth="1"/>
  </cols>
  <sheetData>
    <row r="1" spans="2:14" x14ac:dyDescent="0.25">
      <c r="C1" s="61"/>
      <c r="J1" s="146"/>
    </row>
    <row r="2" spans="2:14" x14ac:dyDescent="0.25">
      <c r="C2" s="61"/>
      <c r="H2" s="25"/>
      <c r="J2" s="146"/>
    </row>
    <row r="3" spans="2:14" x14ac:dyDescent="0.25">
      <c r="B3" s="184" t="s">
        <v>157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</row>
    <row r="4" spans="2:14" s="143" customFormat="1" x14ac:dyDescent="0.25">
      <c r="B4" s="147" t="s">
        <v>14</v>
      </c>
      <c r="C4" s="144" t="s">
        <v>118</v>
      </c>
      <c r="D4" s="144" t="s">
        <v>119</v>
      </c>
      <c r="E4" s="144" t="s">
        <v>120</v>
      </c>
      <c r="F4" s="144" t="s">
        <v>121</v>
      </c>
      <c r="G4" s="144" t="s">
        <v>122</v>
      </c>
      <c r="H4" s="144" t="s">
        <v>123</v>
      </c>
      <c r="I4" s="145" t="s">
        <v>124</v>
      </c>
      <c r="J4" s="148" t="s">
        <v>174</v>
      </c>
      <c r="K4" s="145" t="s">
        <v>125</v>
      </c>
      <c r="L4" s="145" t="s">
        <v>126</v>
      </c>
      <c r="M4"/>
      <c r="N4"/>
    </row>
    <row r="5" spans="2:14" s="143" customFormat="1" x14ac:dyDescent="0.25">
      <c r="B5" s="159" t="s">
        <v>163</v>
      </c>
      <c r="C5" s="156"/>
      <c r="D5" s="159" t="s">
        <v>169</v>
      </c>
      <c r="E5" s="159" t="s">
        <v>131</v>
      </c>
      <c r="F5" s="155"/>
      <c r="G5" s="49"/>
      <c r="H5" s="159" t="s">
        <v>158</v>
      </c>
      <c r="I5" s="152"/>
      <c r="J5" s="159">
        <v>320</v>
      </c>
      <c r="K5" s="160">
        <v>57.6</v>
      </c>
      <c r="L5" s="160">
        <v>377.6</v>
      </c>
      <c r="M5"/>
      <c r="N5"/>
    </row>
    <row r="6" spans="2:14" s="143" customFormat="1" x14ac:dyDescent="0.25">
      <c r="B6" s="159" t="s">
        <v>163</v>
      </c>
      <c r="C6" s="156"/>
      <c r="D6" s="159" t="s">
        <v>170</v>
      </c>
      <c r="E6" s="159" t="s">
        <v>134</v>
      </c>
      <c r="F6" s="155"/>
      <c r="G6" s="49"/>
      <c r="H6" s="159" t="s">
        <v>159</v>
      </c>
      <c r="I6" s="152"/>
      <c r="J6" s="159">
        <v>600</v>
      </c>
      <c r="K6" s="160">
        <v>108</v>
      </c>
      <c r="L6" s="160">
        <v>708</v>
      </c>
      <c r="M6"/>
      <c r="N6"/>
    </row>
    <row r="7" spans="2:14" s="143" customFormat="1" x14ac:dyDescent="0.25">
      <c r="B7" s="159" t="s">
        <v>164</v>
      </c>
      <c r="C7" s="156"/>
      <c r="D7" s="159" t="s">
        <v>169</v>
      </c>
      <c r="E7" s="159" t="s">
        <v>131</v>
      </c>
      <c r="F7" s="155"/>
      <c r="G7" s="49"/>
      <c r="H7" s="159" t="s">
        <v>160</v>
      </c>
      <c r="I7" s="152"/>
      <c r="J7" s="161">
        <v>1205</v>
      </c>
      <c r="K7" s="160">
        <v>216.9</v>
      </c>
      <c r="L7" s="160">
        <v>1421.9</v>
      </c>
      <c r="M7"/>
      <c r="N7"/>
    </row>
    <row r="8" spans="2:14" s="143" customFormat="1" x14ac:dyDescent="0.25">
      <c r="B8" s="159" t="s">
        <v>164</v>
      </c>
      <c r="C8" s="156"/>
      <c r="D8" s="159" t="s">
        <v>170</v>
      </c>
      <c r="E8" s="159" t="s">
        <v>134</v>
      </c>
      <c r="F8" s="155"/>
      <c r="G8" s="49"/>
      <c r="H8" s="159" t="s">
        <v>159</v>
      </c>
      <c r="I8" s="152"/>
      <c r="J8" s="159">
        <v>920.4</v>
      </c>
      <c r="K8" s="160">
        <v>165.67</v>
      </c>
      <c r="L8" s="160">
        <v>1086.07</v>
      </c>
      <c r="M8"/>
      <c r="N8"/>
    </row>
    <row r="9" spans="2:14" s="143" customFormat="1" x14ac:dyDescent="0.25">
      <c r="B9" s="159" t="s">
        <v>165</v>
      </c>
      <c r="C9" s="156"/>
      <c r="D9" s="159" t="s">
        <v>173</v>
      </c>
      <c r="E9" s="159" t="s">
        <v>133</v>
      </c>
      <c r="F9" s="155"/>
      <c r="G9" s="49"/>
      <c r="H9" s="159" t="s">
        <v>159</v>
      </c>
      <c r="I9" s="152"/>
      <c r="J9" s="159">
        <v>231</v>
      </c>
      <c r="K9" s="160">
        <v>41.58</v>
      </c>
      <c r="L9" s="160">
        <v>272.58</v>
      </c>
      <c r="M9"/>
      <c r="N9"/>
    </row>
    <row r="10" spans="2:14" s="143" customFormat="1" x14ac:dyDescent="0.25">
      <c r="B10" s="159" t="s">
        <v>166</v>
      </c>
      <c r="C10" s="156"/>
      <c r="D10" s="159" t="s">
        <v>171</v>
      </c>
      <c r="E10" s="159" t="s">
        <v>135</v>
      </c>
      <c r="F10" s="155"/>
      <c r="G10" s="49"/>
      <c r="H10" s="159" t="s">
        <v>159</v>
      </c>
      <c r="I10" s="152"/>
      <c r="J10" s="161">
        <v>4079.4</v>
      </c>
      <c r="K10" s="160">
        <v>734.29</v>
      </c>
      <c r="L10" s="160">
        <v>4813.6899999999996</v>
      </c>
      <c r="M10"/>
      <c r="N10"/>
    </row>
    <row r="11" spans="2:14" s="143" customFormat="1" x14ac:dyDescent="0.25">
      <c r="B11" s="159" t="s">
        <v>166</v>
      </c>
      <c r="C11" s="156"/>
      <c r="D11" s="159" t="s">
        <v>172</v>
      </c>
      <c r="E11" s="159" t="s">
        <v>132</v>
      </c>
      <c r="F11" s="155"/>
      <c r="G11" s="49"/>
      <c r="H11" s="159" t="s">
        <v>159</v>
      </c>
      <c r="I11" s="152"/>
      <c r="J11" s="161">
        <v>1700</v>
      </c>
      <c r="K11" s="160">
        <v>306</v>
      </c>
      <c r="L11" s="160">
        <v>2006</v>
      </c>
      <c r="M11"/>
      <c r="N11"/>
    </row>
    <row r="12" spans="2:14" s="143" customFormat="1" x14ac:dyDescent="0.25">
      <c r="B12" s="159" t="s">
        <v>167</v>
      </c>
      <c r="C12" s="156"/>
      <c r="D12" s="159" t="s">
        <v>169</v>
      </c>
      <c r="E12" s="159" t="s">
        <v>131</v>
      </c>
      <c r="F12" s="155"/>
      <c r="G12" s="49"/>
      <c r="H12" s="159" t="s">
        <v>161</v>
      </c>
      <c r="I12" s="152"/>
      <c r="J12" s="159">
        <v>981</v>
      </c>
      <c r="K12" s="160">
        <v>176.58</v>
      </c>
      <c r="L12" s="160">
        <v>1157.58</v>
      </c>
      <c r="M12"/>
      <c r="N12"/>
    </row>
    <row r="13" spans="2:14" s="143" customFormat="1" x14ac:dyDescent="0.25">
      <c r="B13" s="159" t="s">
        <v>167</v>
      </c>
      <c r="C13" s="156"/>
      <c r="D13" s="159" t="s">
        <v>171</v>
      </c>
      <c r="E13" s="159" t="s">
        <v>135</v>
      </c>
      <c r="F13" s="155"/>
      <c r="G13" s="49"/>
      <c r="H13" s="159" t="s">
        <v>159</v>
      </c>
      <c r="I13" s="152"/>
      <c r="J13" s="161">
        <v>9858</v>
      </c>
      <c r="K13" s="160">
        <v>1774.44</v>
      </c>
      <c r="L13" s="160">
        <v>11632.44</v>
      </c>
      <c r="M13"/>
      <c r="N13"/>
    </row>
    <row r="14" spans="2:14" s="143" customFormat="1" x14ac:dyDescent="0.25">
      <c r="B14" s="159" t="s">
        <v>167</v>
      </c>
      <c r="C14" s="156"/>
      <c r="D14" s="159" t="s">
        <v>170</v>
      </c>
      <c r="E14" s="159" t="s">
        <v>134</v>
      </c>
      <c r="F14" s="155"/>
      <c r="G14" s="49"/>
      <c r="H14" s="159" t="s">
        <v>159</v>
      </c>
      <c r="I14" s="152"/>
      <c r="J14" s="159">
        <v>70.2</v>
      </c>
      <c r="K14" s="160">
        <v>12.64</v>
      </c>
      <c r="L14" s="160">
        <v>82.84</v>
      </c>
      <c r="M14"/>
      <c r="N14"/>
    </row>
    <row r="15" spans="2:14" s="143" customFormat="1" x14ac:dyDescent="0.25">
      <c r="B15" s="159" t="s">
        <v>168</v>
      </c>
      <c r="C15" s="156"/>
      <c r="D15" s="159" t="s">
        <v>169</v>
      </c>
      <c r="E15" s="159" t="s">
        <v>131</v>
      </c>
      <c r="F15" s="155"/>
      <c r="G15" s="49"/>
      <c r="H15" s="159" t="s">
        <v>162</v>
      </c>
      <c r="I15" s="152"/>
      <c r="J15" s="161">
        <v>1685.2</v>
      </c>
      <c r="K15" s="160">
        <v>303.33999999999997</v>
      </c>
      <c r="L15" s="160">
        <v>1988.54</v>
      </c>
      <c r="M15"/>
      <c r="N15"/>
    </row>
    <row r="16" spans="2:14" x14ac:dyDescent="0.25">
      <c r="J16" s="143"/>
      <c r="K16" s="157">
        <f>SUM(K5:K15)</f>
        <v>3897.04</v>
      </c>
      <c r="L16" s="157">
        <f>SUM(L5:L15)</f>
        <v>25547.24</v>
      </c>
    </row>
  </sheetData>
  <mergeCells count="1">
    <mergeCell ref="B3:L3"/>
  </mergeCells>
  <pageMargins left="0.7" right="0.7" top="0.75" bottom="0.75" header="0.3" footer="0.3"/>
  <pageSetup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404760044E55F4996F25FFD55A32D12" ma:contentTypeVersion="7" ma:contentTypeDescription="Crear nuevo documento." ma:contentTypeScope="" ma:versionID="2a656635213e57123cdc43e9370f1b3b">
  <xsd:schema xmlns:xsd="http://www.w3.org/2001/XMLSchema" xmlns:xs="http://www.w3.org/2001/XMLSchema" xmlns:p="http://schemas.microsoft.com/office/2006/metadata/properties" xmlns:ns3="b3a0f40b-e920-4141-9868-f04705b74152" targetNamespace="http://schemas.microsoft.com/office/2006/metadata/properties" ma:root="true" ma:fieldsID="369ed930ab483a7928c578d8b90ee5c6" ns3:_="">
    <xsd:import namespace="b3a0f40b-e920-4141-9868-f04705b741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a0f40b-e920-4141-9868-f04705b741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4CAC65-C3F0-4BA6-BC0D-EE148B6F0BC7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b3a0f40b-e920-4141-9868-f04705b741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D289A01-FC77-4242-B031-E4C5869769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a0f40b-e920-4141-9868-f04705b741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E988E0-BD0F-43B2-8BDE-12B9A583E0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BALANCE GENERAL </vt:lpstr>
      <vt:lpstr>NOTA 1</vt:lpstr>
      <vt:lpstr>NOTA 2</vt:lpstr>
      <vt:lpstr>NOTA 3 </vt:lpstr>
      <vt:lpstr>NOTA 4</vt:lpstr>
      <vt:lpstr>NOTA 5</vt:lpstr>
      <vt:lpstr>NOTA 6</vt:lpstr>
      <vt:lpstr>INVENTARIO</vt:lpstr>
      <vt:lpstr>'NOTA 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Eddy Aybar</cp:lastModifiedBy>
  <cp:lastPrinted>2024-11-15T12:56:32Z</cp:lastPrinted>
  <dcterms:created xsi:type="dcterms:W3CDTF">2018-04-17T18:57:16Z</dcterms:created>
  <dcterms:modified xsi:type="dcterms:W3CDTF">2024-11-15T12:58:44Z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0x0101000404760044E55F4996F25FFD55A32D12</vt:lpwstr>
  </property>
</Properties>
</file>