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4919" documentId="13_ncr:1_{272474FD-14FB-46C9-A5F4-03F9F094FDA0}" xr6:coauthVersionLast="47" xr6:coauthVersionMax="47" xr10:uidLastSave="{93FEB3E0-396F-414B-A220-B0602D7C4603}"/>
  <bookViews>
    <workbookView xWindow="-28920" yWindow="-120" windowWidth="29040" windowHeight="15720" tabRatio="928" activeTab="5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</sheets>
  <definedNames>
    <definedName name="_xlnm._FilterDatabase" localSheetId="7" hidden="1">INVENTARIO!$B$4:$M$45</definedName>
    <definedName name="_xlnm.Print_Area" localSheetId="5">'NOTA 5'!$B$1:$L$24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" l="1"/>
  <c r="L66" i="21"/>
  <c r="K66" i="21"/>
  <c r="M6" i="21"/>
  <c r="M7" i="21"/>
  <c r="M8" i="21"/>
  <c r="M9" i="21"/>
  <c r="M10" i="21"/>
  <c r="M11" i="21"/>
  <c r="M12" i="21"/>
  <c r="M66" i="21" s="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5" i="21"/>
  <c r="J22" i="7"/>
  <c r="I22" i="7"/>
  <c r="K21" i="7"/>
  <c r="K18" i="7"/>
  <c r="K19" i="7"/>
  <c r="K20" i="7"/>
  <c r="C29" i="2"/>
  <c r="N91" i="8"/>
  <c r="N90" i="8"/>
  <c r="C18" i="9"/>
  <c r="C25" i="9"/>
  <c r="K16" i="7"/>
  <c r="N89" i="8" l="1"/>
  <c r="C36" i="2"/>
  <c r="N88" i="8" l="1"/>
  <c r="N87" i="8"/>
  <c r="N86" i="8" l="1"/>
  <c r="L87" i="8"/>
  <c r="K17" i="7" l="1"/>
  <c r="K22" i="7" s="1"/>
  <c r="J93" i="8" l="1"/>
  <c r="J92" i="8"/>
  <c r="J91" i="8"/>
  <c r="J90" i="8"/>
  <c r="J89" i="8"/>
  <c r="J88" i="8"/>
  <c r="J87" i="8"/>
  <c r="J86" i="8"/>
  <c r="J85" i="8"/>
  <c r="J84" i="8"/>
  <c r="J83" i="8"/>
  <c r="J82" i="8"/>
  <c r="C25" i="2" l="1"/>
  <c r="L75" i="8" l="1"/>
  <c r="L76" i="8" s="1"/>
  <c r="L77" i="8" s="1"/>
  <c r="L78" i="8" s="1"/>
  <c r="L79" i="8" s="1"/>
  <c r="L80" i="8" s="1"/>
  <c r="L81" i="8" s="1"/>
  <c r="L82" i="8" s="1"/>
  <c r="L83" i="8" l="1"/>
  <c r="J45" i="8"/>
  <c r="P73" i="8"/>
  <c r="I13" i="8" s="1"/>
  <c r="J70" i="8" s="1"/>
  <c r="P47" i="8"/>
  <c r="Q47" i="8"/>
  <c r="L84" i="8" l="1"/>
  <c r="J71" i="8"/>
  <c r="L85" i="8" l="1"/>
  <c r="J72" i="8"/>
  <c r="L86" i="8" l="1"/>
  <c r="N84" i="8"/>
  <c r="N82" i="8"/>
  <c r="N81" i="8"/>
  <c r="J73" i="8"/>
  <c r="J74" i="8" s="1"/>
  <c r="I12" i="8"/>
  <c r="L63" i="8" s="1"/>
  <c r="M32" i="8"/>
  <c r="N85" i="8" l="1"/>
  <c r="N83" i="8"/>
  <c r="L64" i="8"/>
  <c r="L65" i="8" s="1"/>
  <c r="L66" i="8" s="1"/>
  <c r="L67" i="8" s="1"/>
  <c r="L68" i="8" s="1"/>
  <c r="L69" i="8" s="1"/>
  <c r="J75" i="8" l="1"/>
  <c r="L70" i="8"/>
  <c r="D21" i="9"/>
  <c r="D29" i="9" s="1"/>
  <c r="C20" i="2" l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L73" i="8"/>
  <c r="J64" i="8"/>
  <c r="J79" i="8" l="1"/>
  <c r="L74" i="8"/>
  <c r="J65" i="8"/>
  <c r="I51" i="8"/>
  <c r="I52" i="8" s="1"/>
  <c r="I53" i="8" s="1"/>
  <c r="M56" i="8"/>
  <c r="M55" i="8"/>
  <c r="J80" i="8" l="1"/>
  <c r="J66" i="8"/>
  <c r="I54" i="8"/>
  <c r="M54" i="8"/>
  <c r="M53" i="8"/>
  <c r="M52" i="8"/>
  <c r="J81" i="8" l="1"/>
  <c r="N79" i="8"/>
  <c r="N77" i="8"/>
  <c r="N76" i="8"/>
  <c r="N72" i="8"/>
  <c r="J67" i="8"/>
  <c r="I55" i="8"/>
  <c r="K15" i="8"/>
  <c r="M45" i="8"/>
  <c r="N80" i="8" l="1"/>
  <c r="N74" i="8"/>
  <c r="N78" i="8"/>
  <c r="N75" i="8"/>
  <c r="N73" i="8"/>
  <c r="N71" i="8"/>
  <c r="N70" i="8"/>
  <c r="N69" i="8"/>
  <c r="J68" i="8"/>
  <c r="I56" i="8"/>
  <c r="C21" i="4"/>
  <c r="C19" i="2" s="1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21" i="2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<sst xmlns="http://schemas.openxmlformats.org/spreadsheetml/2006/main" count="502" uniqueCount="221">
  <si>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</si>
  <si>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</si>
  <si>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</si>
  <si>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</si>
  <si>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</si>
  <si>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</si>
  <si>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</si>
  <si>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</si>
  <si>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</si>
  <si>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</si>
  <si>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</si>
  <si>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</si>
  <si>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</si>
  <si>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</si>
  <si>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</si>
  <si>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</si>
  <si>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</si>
  <si>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</si>
  <si>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</si>
  <si>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</si>
  <si>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</si>
  <si>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</si>
  <si>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</si>
  <si>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</si>
  <si>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</si>
  <si>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</si>
  <si>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</si>
  <si>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</si>
  <si>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</si>
  <si>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</si>
  <si>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</si>
  <si>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</si>
  <si>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</si>
  <si>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</si>
  <si>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</si>
  <si>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</si>
  <si>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</si>
  <si>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</si>
  <si>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</si>
  <si>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</si>
  <si>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</si>
  <si>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</si>
  <si>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</si>
  <si>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</si>
  <si>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</si>
  <si>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</si>
  <si>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</si>
  <si>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</si>
  <si>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</si>
  <si>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</si>
  <si>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</si>
  <si>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</si>
  <si>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</si>
  <si>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</si>
  <si>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</si>
  <si>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</si>
  <si>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</si>
  <si>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</si>
  <si>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</si>
  <si>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</si>
  <si>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</si>
  <si>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</si>
  <si>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</si>
  <si>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</si>
  <si>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</si>
  <si>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</si>
  <si>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</si>
  <si>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</si>
  <si>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</si>
  <si>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</si>
  <si>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</si>
  <si>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</si>
  <si>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</si>
  <si>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</si>
  <si>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</si>
  <si>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</si>
  <si>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</si>
  <si>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</si>
  <si>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</si>
  <si>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</si>
  <si>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</si>
  <si>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</si>
  <si>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</si>
  <si>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</si>
  <si>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</si>
  <si>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</si>
  <si>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</si>
  <si>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</si>
  <si>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</si>
  <si>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</si>
  <si>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</si>
  <si>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</si>
  <si>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</si>
  <si>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</si>
  <si>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</si>
  <si>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</si>
  <si>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</si>
  <si>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</si>
  <si>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</si>
  <si>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</si>
  <si>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</si>
  <si>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</si>
  <si>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</si>
  <si>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</si>
  <si>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</si>
  <si>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</si>
  <si>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</si>
  <si>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</si>
  <si>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</si>
  <si>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</si>
  <si>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</si>
  <si>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</si>
  <si>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</si>
  <si>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</si>
  <si>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POLIZA LANCHAS</t>
  </si>
  <si>
    <t xml:space="preserve">  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</si>
  <si>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</si>
  <si>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</si>
  <si>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</si>
  <si>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</si>
  <si>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</si>
  <si>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</si>
  <si>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</si>
  <si>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ITBIS</t>
  </si>
  <si>
    <t>TOTAL</t>
  </si>
  <si>
    <t>COSTO</t>
  </si>
  <si>
    <t>SERV. CATERING</t>
  </si>
  <si>
    <t>FOLDER 8 1/2 X 11</t>
  </si>
  <si>
    <t>BOLIGRAFO AZUL</t>
  </si>
  <si>
    <t>LAPIZ DE CARBON</t>
  </si>
  <si>
    <t>PROTECTOR DE HOJA</t>
  </si>
  <si>
    <t>POST IT 3X3</t>
  </si>
  <si>
    <t>CUCHARAS PLASTICAS</t>
  </si>
  <si>
    <t>MARCADORES AZULES</t>
  </si>
  <si>
    <t>CLORO</t>
  </si>
  <si>
    <t>ACE 5 LIBRAS</t>
  </si>
  <si>
    <t>ACE 2 LIBRAS</t>
  </si>
  <si>
    <t>CARPETAS #4</t>
  </si>
  <si>
    <t>RESMA DE PAPEL 8 1/2 X 11</t>
  </si>
  <si>
    <t>PAPEL DE BAÑO</t>
  </si>
  <si>
    <t>LYSOL</t>
  </si>
  <si>
    <t>UHU STIC STANDAR</t>
  </si>
  <si>
    <t>CLIC 33 MM</t>
  </si>
  <si>
    <t>CLIC 51 MM</t>
  </si>
  <si>
    <t>REGLA</t>
  </si>
  <si>
    <t>DIVISION ADMINISTRATIVA Y FINANCIERA</t>
  </si>
  <si>
    <t>DIVISION DE RECURSOS HUMANOS</t>
  </si>
  <si>
    <t>TECNICO Y CIENTIFICO</t>
  </si>
  <si>
    <t>Servicios Generales</t>
  </si>
  <si>
    <t>DIVISION TIC</t>
  </si>
  <si>
    <t>Centro copiado</t>
  </si>
  <si>
    <t>SALIDAS MES DICIEMBRE 2024</t>
  </si>
  <si>
    <t>BALANCE FINAL MATERIAL GASTABLE AL 30/11/2024</t>
  </si>
  <si>
    <t>ENTRADAS MES DE DICIEMBRE 2024</t>
  </si>
  <si>
    <t>TOTAL DISPONIBILIDAD AL MES DE DICIEMBRE 2024</t>
  </si>
  <si>
    <t>TOTAL DISPONIBILIDAD MATERIAL GASTABLE / SUMINISTROS AL 31 DICIEMBRE 2024</t>
  </si>
  <si>
    <t>19/12/2024</t>
  </si>
  <si>
    <t>Al 31 DICIEMBRE 2024</t>
  </si>
  <si>
    <t>DISPONIBILIDAD EN BANCO BALANCE CONCILIACION BANCARIA  AL 31 DICIEMBRE 2024</t>
  </si>
  <si>
    <t>TOTAL DISP.  EFECTIVO EN CAJA Y BANCO AL 31/12/2024</t>
  </si>
  <si>
    <t>al 31 DICIEMBRE 2024</t>
  </si>
  <si>
    <t>AL 31 DICIEMBRE 2024</t>
  </si>
  <si>
    <t>19/01/2025</t>
  </si>
  <si>
    <t>E450000010693</t>
  </si>
  <si>
    <t>ALTICE</t>
  </si>
  <si>
    <t>INTERNET NOV</t>
  </si>
  <si>
    <t>27/12/2024</t>
  </si>
  <si>
    <t>27/01/2025</t>
  </si>
  <si>
    <t>101-00157-7</t>
  </si>
  <si>
    <t>E450000063618</t>
  </si>
  <si>
    <t>E450000062641</t>
  </si>
  <si>
    <t>E450000064442</t>
  </si>
  <si>
    <t>E450000064038</t>
  </si>
  <si>
    <t>E450000064064</t>
  </si>
  <si>
    <t>CLARO</t>
  </si>
  <si>
    <t xml:space="preserve">COMUNICACIONES </t>
  </si>
  <si>
    <t>26-12-2024</t>
  </si>
  <si>
    <t>19-12-2024</t>
  </si>
  <si>
    <t>17-12-2024</t>
  </si>
  <si>
    <t>16-12-2024</t>
  </si>
  <si>
    <t>12-12-2024</t>
  </si>
  <si>
    <t>11-12-2024</t>
  </si>
  <si>
    <t>10-12-2024</t>
  </si>
  <si>
    <t>09-12-2024</t>
  </si>
  <si>
    <t>06-12-2024</t>
  </si>
  <si>
    <t>05-12-2024</t>
  </si>
  <si>
    <t>LAVAPLATOS LIQUIDO PEQ.</t>
  </si>
  <si>
    <t>VASOS 10 OZ 50/1</t>
  </si>
  <si>
    <t>FARDO DE SERVILLETA Z-FOLD 24/1</t>
  </si>
  <si>
    <t>CINTA INVISIBLE</t>
  </si>
  <si>
    <t>GRAPADORA METAL STANDAR</t>
  </si>
  <si>
    <t>CARPETAS #3</t>
  </si>
  <si>
    <t>LIBRETA RAYADA PEQUEÑA</t>
  </si>
  <si>
    <t>PLATO #06 20/1</t>
  </si>
  <si>
    <t>MISTOLIN GL</t>
  </si>
  <si>
    <t>ESPONJA DE FREGAR DOBLE</t>
  </si>
  <si>
    <t>SPLENDA AMARILLA</t>
  </si>
  <si>
    <t>TE LEMON GINGER</t>
  </si>
  <si>
    <t>CREMORA COFFE MATE</t>
  </si>
  <si>
    <t>CREMORA FAT FREE</t>
  </si>
  <si>
    <t>AZUCAR BLANCA</t>
  </si>
  <si>
    <t>AZUCAR CREMA</t>
  </si>
  <si>
    <t>VASOS 4 OZ 50/1</t>
  </si>
  <si>
    <t>MARCADORES AMARILLO</t>
  </si>
  <si>
    <t>SACA PUNTAS</t>
  </si>
  <si>
    <t>PERFORADORA DE METAL 3 HOYOS</t>
  </si>
  <si>
    <t>GRAPA</t>
  </si>
  <si>
    <t>PERFORADORA DE 2 HOYOS</t>
  </si>
  <si>
    <t>JUEGO BANDEJA OFICINA 5 SET</t>
  </si>
  <si>
    <t>LIBRETA RAYADA GRANDE</t>
  </si>
  <si>
    <t>AGENDA 2024</t>
  </si>
  <si>
    <t>CAJA DE GOMITAS</t>
  </si>
  <si>
    <t>2.3.9.1.01(2.3.9.1.01 Materiales de Limpieza e Higiene)</t>
  </si>
  <si>
    <t>2.3.9.2.01(2.3.9.2.01 Utiles y materiales de escritorio, oficina e informatica)</t>
  </si>
  <si>
    <t>2.3.3.2.01(2.3.3.2.01 Papel y Carton)</t>
  </si>
  <si>
    <t>2.3.5.5.01(2.3.5.5.01 Articulos de Plastico)</t>
  </si>
  <si>
    <t>2.3.1.1.01(2.3.1.1.01 Alimentos y Bebidas para personas)</t>
  </si>
  <si>
    <t>PRESIDENCIA</t>
  </si>
  <si>
    <t>UNIDAD DE AUDITORIA</t>
  </si>
  <si>
    <t>DIVISION PLANIFICACION Y DESARROLLO</t>
  </si>
  <si>
    <t>SALIDA MATERIAL GASTABE DE OFICINA Y LIMPIEZA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</si>
</sst>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  <xf numFmtId="0" fontId="25" fillId="0" borderId="0"/>
  </cellStyleXfs>
  <cellXfs count="190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3" fontId="15" fillId="8" borderId="0" xfId="1" applyFont="1" applyFill="1"/>
    <xf numFmtId="43" fontId="15" fillId="8" borderId="0" xfId="0" applyNumberFormat="1" applyFont="1" applyFill="1"/>
    <xf numFmtId="43" fontId="13" fillId="0" borderId="0" xfId="1" applyFont="1" applyFill="1"/>
    <xf numFmtId="0" fontId="15" fillId="8" borderId="0" xfId="0" applyFont="1" applyFill="1" applyAlignment="1">
      <alignment horizontal="center"/>
    </xf>
    <xf numFmtId="43" fontId="23" fillId="9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4" fontId="0" fillId="0" borderId="0" xfId="2" applyFont="1"/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0" fillId="0" borderId="0" xfId="0" applyNumberFormat="1"/>
    <xf numFmtId="14" fontId="22" fillId="11" borderId="0" xfId="0" applyNumberFormat="1" applyFont="1" applyFill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6" fillId="8" borderId="0" xfId="0" applyFont="1" applyFill="1" applyAlignment="1">
      <alignment horizontal="left" vertical="center" wrapText="1"/>
    </xf>
    <xf numFmtId="43" fontId="0" fillId="2" borderId="0" xfId="0" applyNumberFormat="1" applyFill="1"/>
    <xf numFmtId="44" fontId="0" fillId="0" borderId="4" xfId="2" applyFont="1" applyFill="1" applyBorder="1"/>
    <xf numFmtId="0" fontId="0" fillId="0" borderId="4" xfId="0" applyBorder="1" applyAlignment="1">
      <alignment horizontal="right"/>
    </xf>
    <xf numFmtId="1" fontId="15" fillId="0" borderId="4" xfId="0" applyNumberFormat="1" applyFont="1" applyBorder="1" applyAlignment="1">
      <alignment horizontal="center" vertical="center"/>
    </xf>
    <xf numFmtId="0" fontId="0" fillId="8" borderId="0" xfId="0" applyFill="1" applyAlignment="1">
      <alignment horizontal="right"/>
    </xf>
    <xf numFmtId="0" fontId="18" fillId="8" borderId="9" xfId="0" applyFont="1" applyFill="1" applyBorder="1" applyAlignment="1">
      <alignment horizontal="left"/>
    </xf>
    <xf numFmtId="0" fontId="21" fillId="8" borderId="9" xfId="0" applyFont="1" applyFill="1" applyBorder="1" applyAlignment="1">
      <alignment horizontal="left"/>
    </xf>
    <xf numFmtId="43" fontId="5" fillId="8" borderId="10" xfId="1" applyFont="1" applyFill="1" applyBorder="1" applyAlignment="1">
      <alignment horizontal="center"/>
    </xf>
    <xf numFmtId="43" fontId="5" fillId="8" borderId="12" xfId="1" applyFont="1" applyFill="1" applyBorder="1" applyAlignment="1">
      <alignment horizontal="center"/>
    </xf>
    <xf numFmtId="4" fontId="0" fillId="0" borderId="0" xfId="0" applyNumberFormat="1"/>
    <xf numFmtId="43" fontId="5" fillId="8" borderId="0" xfId="1" applyFont="1" applyFill="1" applyBorder="1" applyAlignment="1">
      <alignment horizontal="center"/>
    </xf>
    <xf numFmtId="0" fontId="18" fillId="8" borderId="0" xfId="0" applyFont="1" applyFill="1" applyAlignment="1">
      <alignment vertical="center"/>
    </xf>
    <xf numFmtId="0" fontId="25" fillId="0" borderId="0" xfId="4"/>
    <xf numFmtId="4" fontId="25" fillId="0" borderId="0" xfId="4" applyNumberFormat="1"/>
    <xf numFmtId="2" fontId="25" fillId="0" borderId="0" xfId="4" applyNumberFormat="1"/>
    <xf numFmtId="2" fontId="24" fillId="0" borderId="0" xfId="3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21" fillId="8" borderId="0" xfId="0" applyFont="1" applyFill="1" applyAlignment="1">
      <alignment vertical="center"/>
    </xf>
    <xf numFmtId="0" fontId="6" fillId="8" borderId="0" xfId="0" applyFont="1" applyFill="1" applyAlignment="1">
      <alignment horizontal="left" vertical="center" wrapText="1"/>
    </xf>
    <xf numFmtId="0" fontId="18" fillId="8" borderId="0" xfId="0" applyFont="1" applyFill="1" applyAlignment="1">
      <alignment vertical="center"/>
    </xf>
    <xf numFmtId="0" fontId="0" fillId="8" borderId="0" xfId="0" applyFill="1" applyAlignment="1">
      <alignment vertical="center" wrapText="1"/>
    </xf>
    <xf numFmtId="0" fontId="18" fillId="8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DE40CBB-2D91-422E-ADC7-012825366E8D}"/>
    <cellStyle name="Normal 3" xfId="4" xr:uid="{FB49E7F8-8C3C-4CC6-A093-A9C8665E0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2209801</xdr:colOff>
      <xdr:row>2</xdr:row>
      <xdr:rowOff>139724</xdr:rowOff>
    </xdr:from>
    <xdr:to>
      <xdr:col>1</xdr:col>
      <xdr:colOff>3038475</xdr:colOff>
      <xdr:row>7</xdr:row>
      <xdr:rowOff>0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1" y="52072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626744</xdr:colOff>
      <xdr:row>5</xdr:row>
      <xdr:rowOff>130969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805160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18077" y="134470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zoomScaleNormal="100" workbookViewId="0">
      <selection activeCell="B14" sqref="B14:C14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62" t="s">
        <v>63</v>
      </c>
      <c r="C8" s="162"/>
    </row>
    <row r="9" spans="2:5" ht="15.75" x14ac:dyDescent="0.25">
      <c r="B9" s="163" t="s">
        <v>64</v>
      </c>
      <c r="C9" s="163"/>
    </row>
    <row r="10" spans="2:5" ht="15.75" x14ac:dyDescent="0.25">
      <c r="B10" s="163" t="s">
        <v>0</v>
      </c>
      <c r="C10" s="163"/>
      <c r="E10" s="3"/>
    </row>
    <row r="11" spans="2:5" hidden="1" x14ac:dyDescent="0.25">
      <c r="B11" s="165"/>
      <c r="C11" s="165"/>
      <c r="E11" s="3"/>
    </row>
    <row r="12" spans="2:5" ht="18.75" x14ac:dyDescent="0.25">
      <c r="B12" s="162" t="s">
        <v>1</v>
      </c>
      <c r="C12" s="162"/>
      <c r="E12" s="3"/>
    </row>
    <row r="13" spans="2:5" ht="18.75" x14ac:dyDescent="0.3">
      <c r="B13" s="163" t="s">
        <v>161</v>
      </c>
      <c r="C13" s="163"/>
      <c r="E13" s="2"/>
    </row>
    <row r="14" spans="2:5" x14ac:dyDescent="0.25">
      <c r="B14" s="164" t="s">
        <v>109</v>
      </c>
      <c r="C14" s="164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+'NOTA 1'!C21</f>
        <v>58835.94</v>
      </c>
    </row>
    <row r="20" spans="2:9" x14ac:dyDescent="0.25">
      <c r="B20" s="10" t="s">
        <v>46</v>
      </c>
      <c r="C20" s="74">
        <f>+'NOTA 2'!D29</f>
        <v>662310.57000000007</v>
      </c>
      <c r="D20" s="16"/>
    </row>
    <row r="21" spans="2:9" x14ac:dyDescent="0.25">
      <c r="B21" s="9" t="s">
        <v>4</v>
      </c>
      <c r="C21" s="17">
        <f>SUM(C19:C20)</f>
        <v>721146.51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2">
        <f>SUM('NOTA 4'!D15)</f>
        <v>13718949.76</v>
      </c>
    </row>
    <row r="25" spans="2:9" x14ac:dyDescent="0.25">
      <c r="B25" s="11" t="s">
        <v>43</v>
      </c>
      <c r="C25" s="73">
        <f>+'NOTA 4'!D16</f>
        <v>287748.53000000003</v>
      </c>
    </row>
    <row r="26" spans="2:9" x14ac:dyDescent="0.25">
      <c r="B26" s="12" t="s">
        <v>6</v>
      </c>
      <c r="C26" s="6">
        <f>SUM(C24:C25)</f>
        <v>14006698.289999999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'!N91</f>
        <v>244126.73500000002</v>
      </c>
      <c r="I29" s="5"/>
    </row>
    <row r="30" spans="2:9" x14ac:dyDescent="0.25">
      <c r="B30" s="9" t="s">
        <v>62</v>
      </c>
      <c r="C30" s="17">
        <f>SUM(C29)</f>
        <v>244126.73500000002</v>
      </c>
      <c r="I30" s="5"/>
    </row>
    <row r="31" spans="2:9" x14ac:dyDescent="0.25">
      <c r="B31" s="1"/>
      <c r="C31" s="6"/>
      <c r="I31" s="5"/>
    </row>
    <row r="32" spans="2:9" x14ac:dyDescent="0.25">
      <c r="B32" s="75" t="s">
        <v>7</v>
      </c>
      <c r="C32" s="76">
        <f>SUM(C21+C26+C30)</f>
        <v>14971971.534999998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5'!I22</f>
        <v>103618.7</v>
      </c>
    </row>
    <row r="37" spans="2:3" x14ac:dyDescent="0.25">
      <c r="B37" s="14" t="s">
        <v>73</v>
      </c>
      <c r="C37" s="16">
        <f>SUM(C36)</f>
        <v>103618.7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14868352.834999999</v>
      </c>
    </row>
    <row r="45" spans="2:3" x14ac:dyDescent="0.25">
      <c r="B45" s="14" t="s">
        <v>11</v>
      </c>
      <c r="C45" s="16">
        <f>SUM(C44+0)</f>
        <v>14868352.834999999</v>
      </c>
    </row>
    <row r="47" spans="2:3" x14ac:dyDescent="0.25">
      <c r="B47" s="75" t="s">
        <v>12</v>
      </c>
      <c r="C47" s="76">
        <f>SUM(C37+C45)</f>
        <v>14971971.534999998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92</v>
      </c>
    </row>
    <row r="60" spans="2:2" x14ac:dyDescent="0.25">
      <c r="B60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B22" sqref="B22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66" t="s">
        <v>0</v>
      </c>
      <c r="C9" s="166"/>
    </row>
    <row r="10" spans="2:24" ht="18.75" x14ac:dyDescent="0.3">
      <c r="B10" s="167" t="s">
        <v>53</v>
      </c>
      <c r="C10" s="167"/>
      <c r="I10" s="14"/>
    </row>
    <row r="11" spans="2:24" ht="18.75" x14ac:dyDescent="0.3">
      <c r="B11" s="167" t="s">
        <v>157</v>
      </c>
      <c r="C11" s="167"/>
    </row>
    <row r="12" spans="2:24" ht="18.75" x14ac:dyDescent="0.3">
      <c r="B12" s="167" t="s">
        <v>55</v>
      </c>
      <c r="C12" s="167"/>
    </row>
    <row r="13" spans="2:24" ht="18.75" x14ac:dyDescent="0.3">
      <c r="B13" s="168" t="s">
        <v>52</v>
      </c>
      <c r="C13" s="167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158</v>
      </c>
      <c r="C18" s="40">
        <v>58835.94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159</v>
      </c>
      <c r="C21" s="54">
        <f>SUM(C18:C20)</f>
        <v>58835.94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80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81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>
      <selection activeCell="C36" sqref="C36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0" t="s">
        <v>0</v>
      </c>
      <c r="C7" s="170"/>
      <c r="D7" s="170"/>
    </row>
    <row r="8" spans="2:21" ht="18.75" x14ac:dyDescent="0.3">
      <c r="B8" s="167" t="s">
        <v>87</v>
      </c>
      <c r="C8" s="167"/>
      <c r="D8" s="167"/>
    </row>
    <row r="9" spans="2:21" ht="18.75" x14ac:dyDescent="0.3">
      <c r="B9" s="167" t="s">
        <v>160</v>
      </c>
      <c r="C9" s="167"/>
      <c r="D9" s="167"/>
    </row>
    <row r="10" spans="2:21" ht="18.75" x14ac:dyDescent="0.3">
      <c r="B10" s="167" t="s">
        <v>55</v>
      </c>
      <c r="C10" s="167"/>
      <c r="D10" s="167"/>
    </row>
    <row r="11" spans="2:21" ht="18.75" x14ac:dyDescent="0.3">
      <c r="B11" s="168" t="s">
        <v>70</v>
      </c>
      <c r="C11" s="167"/>
      <c r="D11" s="167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152</v>
      </c>
      <c r="C15" s="39"/>
      <c r="D15" s="58">
        <v>555150.98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78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153</v>
      </c>
      <c r="C18" s="60">
        <f>74695.7+89338.7</f>
        <v>164034.4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154</v>
      </c>
      <c r="C21" s="42"/>
      <c r="D21" s="59">
        <f>+D15+C18</f>
        <v>719185.38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79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151</v>
      </c>
      <c r="C25" s="135">
        <f>12222.91+6204.2+8416.94+2372.74+27658.02</f>
        <v>56874.81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94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69" t="s">
        <v>155</v>
      </c>
      <c r="C29" s="169"/>
      <c r="D29" s="130">
        <f>+D21-C25</f>
        <v>662310.57000000007</v>
      </c>
      <c r="G29" s="29"/>
      <c r="H29" s="16"/>
      <c r="I29" s="29"/>
      <c r="J29" s="16"/>
      <c r="K29" s="16"/>
    </row>
    <row r="30" spans="2:11" ht="21" customHeight="1" x14ac:dyDescent="0.25">
      <c r="B30" s="169"/>
      <c r="C30" s="169"/>
      <c r="D30" s="130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69"/>
      <c r="C37" s="61"/>
      <c r="G37" s="29"/>
      <c r="H37" s="29"/>
      <c r="I37" s="29"/>
      <c r="J37" s="16"/>
      <c r="K37" s="16"/>
    </row>
    <row r="38" spans="2:11" x14ac:dyDescent="0.25">
      <c r="B38" s="69" t="s">
        <v>80</v>
      </c>
      <c r="C38" s="61"/>
      <c r="G38" s="29"/>
      <c r="H38" s="29"/>
      <c r="I38" s="29"/>
      <c r="J38" s="16"/>
      <c r="K38" s="16"/>
    </row>
    <row r="39" spans="2:11" x14ac:dyDescent="0.25">
      <c r="B39" s="69" t="s">
        <v>81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103"/>
  <sheetViews>
    <sheetView topLeftCell="E73" zoomScaleNormal="100" workbookViewId="0">
      <selection activeCell="G1" sqref="G1:N103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74" t="s">
        <v>0</v>
      </c>
      <c r="H4" s="174"/>
      <c r="I4" s="174"/>
      <c r="J4" s="174"/>
      <c r="K4" s="174"/>
      <c r="L4" s="174"/>
      <c r="M4" s="14"/>
      <c r="N4" s="14"/>
      <c r="O4" s="14"/>
    </row>
    <row r="5" spans="7:15" x14ac:dyDescent="0.25">
      <c r="G5" s="164" t="s">
        <v>35</v>
      </c>
      <c r="H5" s="164"/>
      <c r="I5" s="164"/>
      <c r="J5" s="164"/>
      <c r="K5" s="164"/>
      <c r="L5" s="164"/>
    </row>
    <row r="6" spans="7:15" x14ac:dyDescent="0.25">
      <c r="G6" s="164" t="s">
        <v>161</v>
      </c>
      <c r="H6" s="164"/>
      <c r="I6" s="164"/>
      <c r="J6" s="164"/>
      <c r="K6" s="164"/>
      <c r="L6" s="164"/>
    </row>
    <row r="7" spans="7:15" x14ac:dyDescent="0.25">
      <c r="G7" s="175" t="s">
        <v>50</v>
      </c>
      <c r="H7" s="175"/>
      <c r="I7" s="175"/>
      <c r="J7" s="175"/>
      <c r="K7" s="175"/>
      <c r="L7" s="175"/>
      <c r="M7" s="128"/>
      <c r="N7" s="128"/>
    </row>
    <row r="10" spans="7:15" x14ac:dyDescent="0.25">
      <c r="I10" s="172" t="s">
        <v>113</v>
      </c>
      <c r="J10" s="173"/>
      <c r="K10" s="173"/>
      <c r="L10" s="173"/>
    </row>
    <row r="11" spans="7:15" x14ac:dyDescent="0.25">
      <c r="G11" s="171" t="s">
        <v>77</v>
      </c>
      <c r="H11" s="171"/>
      <c r="I11" s="77" t="s">
        <v>16</v>
      </c>
      <c r="J11" s="77" t="s">
        <v>15</v>
      </c>
      <c r="L11" s="77" t="s">
        <v>13</v>
      </c>
    </row>
    <row r="12" spans="7:15" x14ac:dyDescent="0.25">
      <c r="G12" s="171" t="s">
        <v>32</v>
      </c>
      <c r="H12" s="171"/>
      <c r="I12" s="27">
        <f>253082.12+9305.26</f>
        <v>262387.38</v>
      </c>
      <c r="J12" s="79">
        <v>44903</v>
      </c>
      <c r="L12" s="79">
        <v>45268</v>
      </c>
    </row>
    <row r="13" spans="7:15" x14ac:dyDescent="0.25">
      <c r="H13" s="25"/>
      <c r="I13" s="57">
        <f>+P73</f>
        <v>294798.08000000002</v>
      </c>
      <c r="J13" s="61" t="s">
        <v>97</v>
      </c>
      <c r="K13" s="57"/>
      <c r="L13" s="61" t="s">
        <v>111</v>
      </c>
      <c r="M13" s="79"/>
    </row>
    <row r="14" spans="7:15" x14ac:dyDescent="0.25">
      <c r="H14" s="25"/>
      <c r="I14" s="25"/>
      <c r="J14" s="25"/>
      <c r="K14" s="57"/>
      <c r="L14" s="79"/>
      <c r="M14" s="79"/>
    </row>
    <row r="15" spans="7:15" x14ac:dyDescent="0.25">
      <c r="K15" s="89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0"/>
      <c r="H18" s="81"/>
      <c r="I18" s="81"/>
      <c r="J18" s="81"/>
      <c r="K18" s="81"/>
      <c r="L18" s="81"/>
      <c r="M18" s="81"/>
      <c r="N18" s="82"/>
    </row>
    <row r="19" spans="7:24" ht="15.75" hidden="1" thickBot="1" x14ac:dyDescent="0.3">
      <c r="G19" s="83"/>
      <c r="L19" s="178" t="s">
        <v>14</v>
      </c>
      <c r="M19" s="179"/>
      <c r="N19" s="84"/>
    </row>
    <row r="20" spans="7:24" hidden="1" x14ac:dyDescent="0.25">
      <c r="G20" s="83"/>
      <c r="K20" s="25" t="s">
        <v>16</v>
      </c>
      <c r="L20" s="25" t="s">
        <v>15</v>
      </c>
      <c r="M20" s="25" t="s">
        <v>13</v>
      </c>
      <c r="N20" s="84"/>
    </row>
    <row r="21" spans="7:24" hidden="1" x14ac:dyDescent="0.25">
      <c r="G21" s="83"/>
      <c r="H21" s="164" t="s">
        <v>32</v>
      </c>
      <c r="I21" s="164"/>
      <c r="J21" s="164"/>
      <c r="K21" s="27">
        <v>404099.66</v>
      </c>
      <c r="L21" s="20" t="s">
        <v>89</v>
      </c>
      <c r="M21" s="20" t="s">
        <v>90</v>
      </c>
      <c r="N21" s="84"/>
    </row>
    <row r="22" spans="7:24" hidden="1" x14ac:dyDescent="0.25">
      <c r="G22" s="83"/>
      <c r="H22" s="164" t="s">
        <v>77</v>
      </c>
      <c r="I22" s="164"/>
      <c r="J22" s="164"/>
      <c r="K22" s="27">
        <v>191365.2</v>
      </c>
      <c r="L22" s="20">
        <v>43839</v>
      </c>
      <c r="M22" s="20" t="s">
        <v>91</v>
      </c>
      <c r="N22" s="84"/>
      <c r="U22" t="s">
        <v>36</v>
      </c>
      <c r="V22" t="s">
        <v>38</v>
      </c>
      <c r="W22" t="s">
        <v>37</v>
      </c>
    </row>
    <row r="23" spans="7:24" hidden="1" x14ac:dyDescent="0.25">
      <c r="G23" s="176" t="s">
        <v>41</v>
      </c>
      <c r="H23" s="177"/>
      <c r="I23" s="177"/>
      <c r="J23" s="177"/>
      <c r="K23" s="27">
        <f>SUM(W23)</f>
        <v>409270.39999999997</v>
      </c>
      <c r="L23" s="20">
        <v>40238</v>
      </c>
      <c r="M23" s="20" t="s">
        <v>51</v>
      </c>
      <c r="N23" s="84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76" t="s">
        <v>39</v>
      </c>
      <c r="H24" s="177"/>
      <c r="I24" s="177"/>
      <c r="J24" s="177"/>
      <c r="K24" s="27">
        <f t="shared" ref="K24:K26" si="0">SUM(W24)</f>
        <v>350803.20000000001</v>
      </c>
      <c r="L24" s="20">
        <v>40848</v>
      </c>
      <c r="M24" s="20" t="s">
        <v>51</v>
      </c>
      <c r="N24" s="84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76" t="s">
        <v>40</v>
      </c>
      <c r="H25" s="177"/>
      <c r="I25" s="177"/>
      <c r="J25" s="177"/>
      <c r="K25" s="27">
        <f t="shared" si="0"/>
        <v>350803.20000000001</v>
      </c>
      <c r="L25" s="20">
        <v>41395</v>
      </c>
      <c r="M25" s="20" t="s">
        <v>51</v>
      </c>
      <c r="N25" s="84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76" t="s">
        <v>42</v>
      </c>
      <c r="H26" s="177"/>
      <c r="I26" s="177"/>
      <c r="J26" s="177"/>
      <c r="K26" s="28">
        <f t="shared" si="0"/>
        <v>363081.31199999998</v>
      </c>
      <c r="L26" s="20">
        <v>42850</v>
      </c>
      <c r="M26" s="20" t="s">
        <v>51</v>
      </c>
      <c r="N26" s="84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5"/>
      <c r="H27" s="86"/>
      <c r="I27" s="86"/>
      <c r="J27" s="86"/>
      <c r="K27" s="87">
        <f>SUM(K21:K26)</f>
        <v>2069422.9719999998</v>
      </c>
      <c r="L27" s="86"/>
      <c r="M27" s="86"/>
      <c r="N27" s="88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3" t="s">
        <v>95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8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3" t="s">
        <v>93</v>
      </c>
      <c r="Q45" s="95" t="s">
        <v>96</v>
      </c>
    </row>
    <row r="46" spans="7:17" hidden="1" x14ac:dyDescent="0.25">
      <c r="G46" t="s">
        <v>19</v>
      </c>
      <c r="H46" s="25">
        <v>2021</v>
      </c>
      <c r="I46" s="27">
        <v>0</v>
      </c>
      <c r="J46" s="78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4">
        <v>276005.18</v>
      </c>
      <c r="Q46" s="95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8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4">
        <f>+P46/12</f>
        <v>23000.431666666667</v>
      </c>
      <c r="Q47" s="95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8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8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09" t="s">
        <v>99</v>
      </c>
      <c r="Q49" s="110" t="s">
        <v>98</v>
      </c>
    </row>
    <row r="50" spans="7:17" hidden="1" x14ac:dyDescent="0.25">
      <c r="G50" t="s">
        <v>22</v>
      </c>
      <c r="H50" s="25">
        <v>2021</v>
      </c>
      <c r="I50" s="27">
        <v>0</v>
      </c>
      <c r="J50" s="78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6">
        <f>+Q47</f>
        <v>15674.5</v>
      </c>
      <c r="J51" s="78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6">
        <f>+I51</f>
        <v>15674.5</v>
      </c>
      <c r="J52" s="78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6">
        <f t="shared" ref="I53:I63" si="5">+I52</f>
        <v>15674.5</v>
      </c>
      <c r="J53" s="78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6">
        <f t="shared" si="5"/>
        <v>15674.5</v>
      </c>
      <c r="J54" s="78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6">
        <f t="shared" si="5"/>
        <v>15674.5</v>
      </c>
      <c r="J55" s="78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6">
        <f t="shared" si="5"/>
        <v>15674.5</v>
      </c>
      <c r="J56" s="78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6">
        <f t="shared" si="5"/>
        <v>15674.5</v>
      </c>
      <c r="J57" s="78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6">
        <f t="shared" si="5"/>
        <v>15674.5</v>
      </c>
      <c r="J58" s="78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6">
        <f t="shared" si="5"/>
        <v>15674.5</v>
      </c>
      <c r="J59" s="78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6">
        <f t="shared" si="5"/>
        <v>15674.5</v>
      </c>
      <c r="J60" s="78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6">
        <f t="shared" si="5"/>
        <v>15674.5</v>
      </c>
      <c r="J61" s="78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6">
        <f t="shared" si="5"/>
        <v>15674.5</v>
      </c>
      <c r="J62" s="78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6">
        <f t="shared" si="5"/>
        <v>15674.5</v>
      </c>
      <c r="J63" s="78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8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8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8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8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8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69"/>
      <c r="J69" s="78">
        <f>+J68</f>
        <v>22736.894166666665</v>
      </c>
      <c r="L69" s="27">
        <f t="shared" si="8"/>
        <v>21865.615000000002</v>
      </c>
      <c r="M69" s="16"/>
      <c r="N69" s="129">
        <f>SUM(J70:J81)+SUM(L70:L81)</f>
        <v>581957.19999999995</v>
      </c>
      <c r="P69" t="s">
        <v>112</v>
      </c>
    </row>
    <row r="70" spans="7:17" x14ac:dyDescent="0.25">
      <c r="G70" s="22" t="s">
        <v>19</v>
      </c>
      <c r="H70" s="24">
        <v>2023</v>
      </c>
      <c r="I70" s="69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69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69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69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27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69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69"/>
      <c r="J75" s="29">
        <f t="shared" si="9"/>
        <v>24566.506666666668</v>
      </c>
      <c r="L75" s="29">
        <f>+P77/12</f>
        <v>25404.434999999998</v>
      </c>
      <c r="N75" s="16">
        <f t="shared" ref="N75:N79" si="10">SUM(J76:J86)+SUM(L76:L86)</f>
        <v>539978.63749999995</v>
      </c>
      <c r="Q75" s="64"/>
    </row>
    <row r="76" spans="7:17" x14ac:dyDescent="0.25">
      <c r="G76" s="22" t="s">
        <v>24</v>
      </c>
      <c r="H76" s="24">
        <v>2023</v>
      </c>
      <c r="I76" s="69"/>
      <c r="J76" s="29">
        <f t="shared" si="9"/>
        <v>24566.506666666668</v>
      </c>
      <c r="L76" s="16">
        <f t="shared" ref="L76:L86" si="11">+L75</f>
        <v>25404.434999999998</v>
      </c>
      <c r="N76" s="16">
        <f t="shared" si="10"/>
        <v>541044.4916666667</v>
      </c>
      <c r="P76" t="s">
        <v>114</v>
      </c>
      <c r="Q76" s="64"/>
    </row>
    <row r="77" spans="7:17" x14ac:dyDescent="0.25">
      <c r="G77" s="22" t="s">
        <v>25</v>
      </c>
      <c r="H77" s="24">
        <v>2023</v>
      </c>
      <c r="I77" s="69"/>
      <c r="J77" s="29">
        <f t="shared" si="9"/>
        <v>24566.506666666668</v>
      </c>
      <c r="L77" s="16">
        <f t="shared" si="11"/>
        <v>25404.434999999998</v>
      </c>
      <c r="N77" s="16">
        <f t="shared" si="10"/>
        <v>542110.34250000003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69"/>
      <c r="J78" s="29">
        <f t="shared" si="9"/>
        <v>24566.506666666668</v>
      </c>
      <c r="L78" s="16">
        <f t="shared" si="11"/>
        <v>25404.434999999998</v>
      </c>
      <c r="N78" s="16">
        <f t="shared" si="10"/>
        <v>543176.19333333336</v>
      </c>
      <c r="P78" s="5">
        <v>340927.6</v>
      </c>
      <c r="Q78" s="64"/>
    </row>
    <row r="79" spans="7:17" x14ac:dyDescent="0.25">
      <c r="G79" s="22" t="s">
        <v>27</v>
      </c>
      <c r="H79" s="24">
        <v>2023</v>
      </c>
      <c r="I79" s="69"/>
      <c r="J79" s="29">
        <f t="shared" si="9"/>
        <v>24566.506666666668</v>
      </c>
      <c r="L79" s="16">
        <f t="shared" si="11"/>
        <v>25404.434999999998</v>
      </c>
      <c r="N79" s="16">
        <f t="shared" si="10"/>
        <v>544242.04416666669</v>
      </c>
      <c r="P79" s="5"/>
      <c r="Q79" s="64"/>
    </row>
    <row r="80" spans="7:17" x14ac:dyDescent="0.25">
      <c r="G80" s="22" t="s">
        <v>17</v>
      </c>
      <c r="H80" s="24">
        <v>2024</v>
      </c>
      <c r="I80" s="69"/>
      <c r="J80" s="29">
        <f t="shared" si="9"/>
        <v>24566.506666666668</v>
      </c>
      <c r="L80" s="16">
        <f t="shared" si="11"/>
        <v>25404.434999999998</v>
      </c>
      <c r="N80" s="16">
        <f>SUM(J81:J91)+SUM(L81:L91)</f>
        <v>545307.89500000002</v>
      </c>
      <c r="P80" s="5"/>
      <c r="Q80" s="64"/>
    </row>
    <row r="81" spans="7:17" x14ac:dyDescent="0.25">
      <c r="G81" s="22" t="s">
        <v>18</v>
      </c>
      <c r="H81" s="24">
        <v>2024</v>
      </c>
      <c r="I81" s="69"/>
      <c r="J81" s="29">
        <f t="shared" si="9"/>
        <v>24566.506666666668</v>
      </c>
      <c r="L81" s="16">
        <f t="shared" si="11"/>
        <v>25404.434999999998</v>
      </c>
      <c r="N81" s="16">
        <f t="shared" ref="N81:N85" si="12">SUM(J82:J93)+SUM(L82:L93)</f>
        <v>597410.53833333333</v>
      </c>
      <c r="P81" s="5"/>
      <c r="Q81" s="64"/>
    </row>
    <row r="82" spans="7:17" x14ac:dyDescent="0.25">
      <c r="G82" s="22" t="s">
        <v>19</v>
      </c>
      <c r="H82" s="24">
        <v>2024</v>
      </c>
      <c r="I82" s="69"/>
      <c r="J82" s="29">
        <f>271513.95/12</f>
        <v>22626.162500000002</v>
      </c>
      <c r="L82" s="16">
        <f t="shared" si="11"/>
        <v>25404.434999999998</v>
      </c>
      <c r="N82" s="16">
        <f t="shared" si="12"/>
        <v>577790.5708333333</v>
      </c>
      <c r="P82" s="5"/>
      <c r="Q82" s="64"/>
    </row>
    <row r="83" spans="7:17" x14ac:dyDescent="0.25">
      <c r="G83" s="22" t="s">
        <v>20</v>
      </c>
      <c r="H83" s="24">
        <v>2024</v>
      </c>
      <c r="I83" s="69"/>
      <c r="J83" s="29">
        <f t="shared" ref="J83:J93" si="13">271513.95/12</f>
        <v>22626.162500000002</v>
      </c>
      <c r="L83" s="16">
        <f t="shared" si="11"/>
        <v>25404.434999999998</v>
      </c>
      <c r="N83" s="16">
        <f t="shared" si="12"/>
        <v>558170.60333333339</v>
      </c>
      <c r="P83" s="5"/>
      <c r="Q83" s="64"/>
    </row>
    <row r="84" spans="7:17" x14ac:dyDescent="0.25">
      <c r="G84" s="22" t="s">
        <v>28</v>
      </c>
      <c r="H84" s="24">
        <v>2024</v>
      </c>
      <c r="I84" s="69"/>
      <c r="J84" s="29">
        <f t="shared" si="13"/>
        <v>22626.162500000002</v>
      </c>
      <c r="L84" s="16">
        <f t="shared" si="11"/>
        <v>25404.434999999998</v>
      </c>
      <c r="N84" s="16">
        <f t="shared" si="12"/>
        <v>538550.63583333336</v>
      </c>
      <c r="P84" s="5"/>
      <c r="Q84" s="64"/>
    </row>
    <row r="85" spans="7:17" x14ac:dyDescent="0.25">
      <c r="G85" s="22" t="s">
        <v>21</v>
      </c>
      <c r="H85" s="24">
        <v>2024</v>
      </c>
      <c r="I85" s="69"/>
      <c r="J85" s="29">
        <f t="shared" si="13"/>
        <v>22626.162500000002</v>
      </c>
      <c r="L85" s="16">
        <f t="shared" si="11"/>
        <v>25404.434999999998</v>
      </c>
      <c r="N85" s="16">
        <f t="shared" si="12"/>
        <v>518930.66833333333</v>
      </c>
      <c r="Q85" s="64"/>
    </row>
    <row r="86" spans="7:17" x14ac:dyDescent="0.25">
      <c r="G86" s="22" t="s">
        <v>22</v>
      </c>
      <c r="H86" s="24">
        <v>2024</v>
      </c>
      <c r="I86" s="69"/>
      <c r="J86" s="29">
        <f t="shared" si="13"/>
        <v>22626.162500000002</v>
      </c>
      <c r="L86" s="16">
        <f t="shared" si="11"/>
        <v>25404.434999999998</v>
      </c>
      <c r="N86" s="16">
        <f t="shared" ref="N86:N91" si="14">SUM(J87:J98)+SUM(L87:L98)</f>
        <v>499310.70083333337</v>
      </c>
      <c r="Q86" s="64"/>
    </row>
    <row r="87" spans="7:17" x14ac:dyDescent="0.25">
      <c r="G87" s="22" t="s">
        <v>23</v>
      </c>
      <c r="H87" s="24">
        <v>2024</v>
      </c>
      <c r="I87" s="70"/>
      <c r="J87" s="29">
        <f t="shared" si="13"/>
        <v>22626.162500000002</v>
      </c>
      <c r="L87" s="16">
        <f>+P78/12</f>
        <v>28410.633333333331</v>
      </c>
      <c r="N87" s="16">
        <f t="shared" si="14"/>
        <v>448273.90500000003</v>
      </c>
    </row>
    <row r="88" spans="7:17" x14ac:dyDescent="0.25">
      <c r="G88" s="22" t="s">
        <v>24</v>
      </c>
      <c r="H88" s="24">
        <v>2024</v>
      </c>
      <c r="I88" s="70"/>
      <c r="J88" s="29">
        <f t="shared" si="13"/>
        <v>22626.162500000002</v>
      </c>
      <c r="L88" s="16">
        <v>28410.63</v>
      </c>
      <c r="N88" s="16">
        <f t="shared" si="14"/>
        <v>397237.11249999999</v>
      </c>
    </row>
    <row r="89" spans="7:17" x14ac:dyDescent="0.25">
      <c r="G89" s="22" t="s">
        <v>25</v>
      </c>
      <c r="H89" s="24">
        <v>2024</v>
      </c>
      <c r="I89" s="69"/>
      <c r="J89" s="29">
        <f t="shared" si="13"/>
        <v>22626.162500000002</v>
      </c>
      <c r="L89" s="16">
        <v>28410.63</v>
      </c>
      <c r="N89" s="16">
        <f t="shared" si="14"/>
        <v>346200.32000000001</v>
      </c>
    </row>
    <row r="90" spans="7:17" x14ac:dyDescent="0.25">
      <c r="G90" s="22" t="s">
        <v>26</v>
      </c>
      <c r="H90" s="24">
        <v>2024</v>
      </c>
      <c r="I90" s="69"/>
      <c r="J90" s="29">
        <f t="shared" si="13"/>
        <v>22626.162500000002</v>
      </c>
      <c r="L90" s="16">
        <v>28410.63</v>
      </c>
      <c r="N90" s="16">
        <f t="shared" si="14"/>
        <v>295163.52750000003</v>
      </c>
    </row>
    <row r="91" spans="7:17" x14ac:dyDescent="0.25">
      <c r="G91" s="22" t="s">
        <v>27</v>
      </c>
      <c r="H91" s="24">
        <v>2024</v>
      </c>
      <c r="I91" s="69"/>
      <c r="J91" s="29">
        <f t="shared" si="13"/>
        <v>22626.162500000002</v>
      </c>
      <c r="L91" s="16">
        <v>28410.63</v>
      </c>
      <c r="N91" s="146">
        <f t="shared" si="14"/>
        <v>244126.73500000002</v>
      </c>
    </row>
    <row r="92" spans="7:17" x14ac:dyDescent="0.25">
      <c r="G92" s="22" t="s">
        <v>17</v>
      </c>
      <c r="H92" s="24">
        <v>2025</v>
      </c>
      <c r="J92" s="29">
        <f t="shared" si="13"/>
        <v>22626.162500000002</v>
      </c>
      <c r="L92" s="16">
        <v>28410.63</v>
      </c>
    </row>
    <row r="93" spans="7:17" x14ac:dyDescent="0.25">
      <c r="G93" s="22" t="s">
        <v>18</v>
      </c>
      <c r="H93" s="24">
        <v>2025</v>
      </c>
      <c r="J93" s="29">
        <f t="shared" si="13"/>
        <v>22626.162500000002</v>
      </c>
      <c r="L93" s="16">
        <v>28410.63</v>
      </c>
    </row>
    <row r="94" spans="7:17" x14ac:dyDescent="0.25">
      <c r="G94" s="22" t="s">
        <v>19</v>
      </c>
      <c r="H94" s="24">
        <v>2025</v>
      </c>
      <c r="K94" s="44"/>
      <c r="L94" s="16">
        <v>28410.63</v>
      </c>
    </row>
    <row r="95" spans="7:17" x14ac:dyDescent="0.25">
      <c r="G95" s="22" t="s">
        <v>20</v>
      </c>
      <c r="H95" s="24">
        <v>2025</v>
      </c>
      <c r="K95" s="16"/>
      <c r="L95" s="16">
        <v>28410.63</v>
      </c>
    </row>
    <row r="96" spans="7:17" x14ac:dyDescent="0.25">
      <c r="G96" s="22" t="s">
        <v>28</v>
      </c>
      <c r="H96" s="24">
        <v>2025</v>
      </c>
      <c r="L96" s="16">
        <v>28410.63</v>
      </c>
    </row>
    <row r="97" spans="7:12" x14ac:dyDescent="0.25">
      <c r="G97" s="22" t="s">
        <v>21</v>
      </c>
      <c r="H97" s="24">
        <v>2025</v>
      </c>
      <c r="K97" s="44"/>
      <c r="L97" s="16">
        <v>28410.63</v>
      </c>
    </row>
    <row r="98" spans="7:12" x14ac:dyDescent="0.25">
      <c r="G98" s="22" t="s">
        <v>22</v>
      </c>
      <c r="H98" s="24">
        <v>2025</v>
      </c>
      <c r="L98" s="16">
        <v>28410.63</v>
      </c>
    </row>
    <row r="99" spans="7:12" x14ac:dyDescent="0.25">
      <c r="G99" s="22" t="s">
        <v>23</v>
      </c>
      <c r="H99" s="24">
        <v>2025</v>
      </c>
    </row>
    <row r="100" spans="7:12" x14ac:dyDescent="0.25">
      <c r="G100" s="22" t="s">
        <v>24</v>
      </c>
      <c r="H100" s="24">
        <v>2025</v>
      </c>
    </row>
    <row r="101" spans="7:12" x14ac:dyDescent="0.25">
      <c r="G101" s="22" t="s">
        <v>25</v>
      </c>
      <c r="H101" s="24">
        <v>2025</v>
      </c>
    </row>
    <row r="102" spans="7:12" x14ac:dyDescent="0.25">
      <c r="G102" s="22" t="s">
        <v>26</v>
      </c>
      <c r="H102" s="24">
        <v>2025</v>
      </c>
    </row>
    <row r="103" spans="7:12" x14ac:dyDescent="0.25">
      <c r="G103" s="22" t="s">
        <v>27</v>
      </c>
      <c r="H103" s="24">
        <v>2025</v>
      </c>
    </row>
  </sheetData>
  <mergeCells count="14">
    <mergeCell ref="G26:J26"/>
    <mergeCell ref="H21:J21"/>
    <mergeCell ref="L19:M19"/>
    <mergeCell ref="H22:J22"/>
    <mergeCell ref="G23:J23"/>
    <mergeCell ref="G24:J24"/>
    <mergeCell ref="G25:J25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30" sqref="D30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66" t="s">
        <v>0</v>
      </c>
      <c r="D5" s="166"/>
      <c r="E5" s="14"/>
      <c r="F5" s="14"/>
      <c r="G5" s="14"/>
      <c r="H5" s="14"/>
      <c r="I5" s="14"/>
      <c r="J5" s="14"/>
      <c r="K5" s="90"/>
    </row>
    <row r="6" spans="3:13" ht="18.75" x14ac:dyDescent="0.3">
      <c r="C6" s="167" t="s">
        <v>56</v>
      </c>
      <c r="D6" s="167"/>
      <c r="K6" s="67"/>
    </row>
    <row r="7" spans="3:13" ht="18.75" x14ac:dyDescent="0.3">
      <c r="C7" s="167" t="s">
        <v>157</v>
      </c>
      <c r="D7" s="167"/>
      <c r="K7" s="67"/>
    </row>
    <row r="8" spans="3:13" ht="18.75" x14ac:dyDescent="0.3">
      <c r="C8" s="168" t="s">
        <v>115</v>
      </c>
      <c r="D8" s="167"/>
      <c r="K8" s="67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5">
        <f>14006698.29-287748.53</f>
        <v>13718949.76</v>
      </c>
      <c r="L15" s="64"/>
      <c r="M15" s="16"/>
    </row>
    <row r="16" spans="3:13" ht="16.5" customHeight="1" x14ac:dyDescent="0.25">
      <c r="C16" s="55" t="s">
        <v>43</v>
      </c>
      <c r="D16" s="66">
        <v>287748.53000000003</v>
      </c>
    </row>
    <row r="17" spans="3:13" ht="21.75" customHeight="1" thickBot="1" x14ac:dyDescent="0.4">
      <c r="C17" s="56" t="s">
        <v>6</v>
      </c>
      <c r="D17" s="103">
        <f>SUM(D15:D16)</f>
        <v>14006698.289999999</v>
      </c>
      <c r="K17" s="68"/>
    </row>
    <row r="18" spans="3:13" ht="21.75" thickTop="1" x14ac:dyDescent="0.35">
      <c r="C18" s="35"/>
      <c r="D18" s="35"/>
      <c r="K18" s="68"/>
    </row>
    <row r="19" spans="3:13" ht="21" x14ac:dyDescent="0.35">
      <c r="C19" s="35"/>
      <c r="D19" s="35"/>
      <c r="K19" s="68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8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8"/>
      <c r="L21" s="98"/>
    </row>
    <row r="22" spans="3:13" ht="21" x14ac:dyDescent="0.35">
      <c r="D22" s="5"/>
      <c r="E22" s="5"/>
      <c r="F22" s="5"/>
      <c r="G22" s="5"/>
      <c r="H22" s="5"/>
      <c r="I22" s="5"/>
      <c r="J22" s="64"/>
      <c r="K22" s="68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1"/>
      <c r="L23" s="64"/>
    </row>
    <row r="24" spans="3:13" x14ac:dyDescent="0.25">
      <c r="C24" s="69"/>
      <c r="D24" s="5"/>
      <c r="E24" s="5"/>
      <c r="F24" s="5"/>
      <c r="G24" s="5"/>
      <c r="H24" s="5"/>
      <c r="I24" s="5"/>
      <c r="J24" s="64"/>
      <c r="K24" s="92"/>
      <c r="L24" s="64"/>
    </row>
    <row r="25" spans="3:13" x14ac:dyDescent="0.25">
      <c r="C25" s="69" t="s">
        <v>88</v>
      </c>
      <c r="D25" s="27"/>
      <c r="E25" s="27"/>
      <c r="F25" s="5"/>
      <c r="G25" s="5"/>
      <c r="H25" s="5"/>
      <c r="I25" s="5"/>
      <c r="J25" s="64"/>
      <c r="K25" s="92"/>
      <c r="L25" s="99"/>
    </row>
    <row r="26" spans="3:13" x14ac:dyDescent="0.25">
      <c r="C26" s="70" t="s">
        <v>82</v>
      </c>
      <c r="D26" s="100"/>
      <c r="E26" s="100"/>
      <c r="F26" s="5"/>
      <c r="G26" s="5"/>
      <c r="H26" s="5"/>
      <c r="I26" s="5"/>
      <c r="J26" s="64"/>
      <c r="K26" s="92"/>
      <c r="L26" s="99"/>
    </row>
    <row r="27" spans="3:13" x14ac:dyDescent="0.25">
      <c r="C27" s="71" t="s">
        <v>76</v>
      </c>
      <c r="D27" s="101"/>
      <c r="E27" s="101"/>
      <c r="F27" s="5"/>
      <c r="G27" s="5"/>
      <c r="H27" s="5"/>
      <c r="I27" s="5"/>
      <c r="J27" s="64"/>
      <c r="K27" s="92"/>
      <c r="L27" s="99"/>
    </row>
    <row r="28" spans="3:13" x14ac:dyDescent="0.25">
      <c r="C28" s="69"/>
      <c r="D28" s="29"/>
      <c r="E28" s="5"/>
      <c r="F28" s="5"/>
      <c r="G28" s="5"/>
      <c r="H28" s="5"/>
      <c r="I28" s="5"/>
      <c r="J28" s="64"/>
      <c r="K28" s="92"/>
      <c r="L28" s="99"/>
    </row>
    <row r="29" spans="3:13" x14ac:dyDescent="0.25">
      <c r="C29" s="69"/>
      <c r="D29" s="29"/>
      <c r="E29" s="5"/>
      <c r="F29" s="5"/>
      <c r="G29" s="5"/>
      <c r="H29" s="5"/>
      <c r="I29" s="5"/>
      <c r="J29" s="64"/>
      <c r="K29" s="92"/>
      <c r="L29" s="99"/>
    </row>
    <row r="30" spans="3:13" x14ac:dyDescent="0.25">
      <c r="C30" s="69"/>
      <c r="D30" s="29"/>
      <c r="E30" s="5"/>
      <c r="F30" s="5"/>
      <c r="G30" s="5"/>
      <c r="H30" s="5"/>
      <c r="I30" s="5"/>
      <c r="J30" s="64"/>
      <c r="K30" s="92"/>
      <c r="L30" s="99"/>
    </row>
    <row r="31" spans="3:13" x14ac:dyDescent="0.25">
      <c r="D31" s="29"/>
      <c r="E31" s="5"/>
      <c r="F31" s="5"/>
      <c r="G31" s="5"/>
      <c r="H31" s="5"/>
      <c r="I31" s="5"/>
      <c r="J31" s="64"/>
      <c r="K31" s="92"/>
      <c r="L31" s="64"/>
    </row>
    <row r="32" spans="3:13" x14ac:dyDescent="0.25">
      <c r="D32" s="29"/>
      <c r="E32" s="102"/>
      <c r="F32" s="5"/>
      <c r="G32" s="5"/>
      <c r="H32" s="5"/>
      <c r="I32" s="5"/>
      <c r="J32" s="64"/>
      <c r="K32" s="92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2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2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1048574"/>
  <sheetViews>
    <sheetView tabSelected="1" topLeftCell="C6" zoomScale="85" zoomScaleNormal="85" workbookViewId="0">
      <selection activeCell="T47" sqref="T47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7.42578125" customWidth="1"/>
    <col min="6" max="6" width="22" customWidth="1"/>
    <col min="7" max="7" width="25" customWidth="1"/>
    <col min="8" max="8" width="43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4"/>
      <c r="B1" s="104"/>
      <c r="C1" s="104"/>
      <c r="D1" s="104"/>
      <c r="E1" s="104"/>
      <c r="F1" s="104"/>
      <c r="G1" s="104"/>
      <c r="H1" s="104"/>
      <c r="I1" s="107"/>
      <c r="J1" s="104"/>
      <c r="K1" s="107"/>
      <c r="L1" s="104"/>
      <c r="M1" s="104"/>
      <c r="N1" s="104"/>
      <c r="O1" s="104"/>
    </row>
    <row r="2" spans="1:16" x14ac:dyDescent="0.25">
      <c r="A2" s="104"/>
      <c r="B2" s="104"/>
      <c r="C2" s="104"/>
      <c r="D2" s="104"/>
      <c r="E2" s="104"/>
      <c r="F2" s="104"/>
      <c r="G2" s="104"/>
      <c r="H2" s="104"/>
      <c r="I2" s="107"/>
      <c r="J2" s="104"/>
      <c r="K2" s="107"/>
      <c r="L2" s="104"/>
      <c r="M2" s="104"/>
      <c r="N2" s="104"/>
      <c r="O2" s="104"/>
    </row>
    <row r="3" spans="1:16" x14ac:dyDescent="0.25">
      <c r="A3" s="104"/>
      <c r="B3" s="104"/>
      <c r="C3" s="104"/>
      <c r="D3" s="104"/>
      <c r="E3" s="104"/>
      <c r="F3" s="104"/>
      <c r="G3" s="104"/>
      <c r="H3" s="104"/>
      <c r="I3" s="107"/>
      <c r="J3" s="104"/>
      <c r="K3" s="107"/>
      <c r="L3" s="104"/>
      <c r="M3" s="104"/>
      <c r="N3" s="104"/>
      <c r="O3" s="104"/>
    </row>
    <row r="4" spans="1:16" x14ac:dyDescent="0.25">
      <c r="A4" s="104"/>
      <c r="B4" s="104"/>
      <c r="C4" s="104"/>
      <c r="D4" s="104"/>
      <c r="E4" s="104"/>
      <c r="F4" s="104"/>
      <c r="G4" s="104"/>
      <c r="H4" s="104"/>
      <c r="I4" s="107"/>
      <c r="J4" s="104"/>
      <c r="K4" s="107"/>
      <c r="L4" s="104"/>
      <c r="M4" s="104"/>
      <c r="N4" s="104"/>
      <c r="O4" s="104"/>
    </row>
    <row r="5" spans="1:16" ht="15.75" x14ac:dyDescent="0.25">
      <c r="A5" s="104"/>
      <c r="B5" s="181" t="s"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05"/>
      <c r="N5" s="105"/>
      <c r="O5" s="105"/>
      <c r="P5" s="14"/>
    </row>
    <row r="6" spans="1:16" ht="15.75" x14ac:dyDescent="0.25">
      <c r="A6" s="104"/>
      <c r="B6" s="182" t="s">
        <v>57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04"/>
      <c r="N6" s="104"/>
      <c r="O6" s="104"/>
    </row>
    <row r="7" spans="1:16" ht="15.75" x14ac:dyDescent="0.25">
      <c r="A7" s="104"/>
      <c r="B7" s="181" t="s">
        <v>9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04"/>
      <c r="N7" s="104"/>
      <c r="O7" s="104"/>
    </row>
    <row r="8" spans="1:16" ht="15.75" x14ac:dyDescent="0.25">
      <c r="A8" s="104"/>
      <c r="B8" s="182" t="s">
        <v>157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04"/>
      <c r="N8" s="104"/>
      <c r="O8" s="104"/>
    </row>
    <row r="9" spans="1:16" ht="15.75" x14ac:dyDescent="0.25">
      <c r="A9" s="104"/>
      <c r="B9" s="182" t="s">
        <v>83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04"/>
      <c r="N9" s="104"/>
      <c r="O9" s="104"/>
    </row>
    <row r="10" spans="1:16" ht="15.75" customHeight="1" x14ac:dyDescent="0.25">
      <c r="A10" s="104"/>
      <c r="B10" s="180" t="s">
        <v>86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04"/>
      <c r="N10" s="104"/>
      <c r="O10" s="104"/>
    </row>
    <row r="11" spans="1:16" ht="15.75" x14ac:dyDescent="0.25">
      <c r="A11" s="104"/>
      <c r="B11" s="104"/>
      <c r="C11" s="104"/>
      <c r="D11" s="104"/>
      <c r="E11" s="104"/>
      <c r="F11" s="104"/>
      <c r="G11" s="104"/>
      <c r="H11" s="104"/>
      <c r="I11" s="126"/>
      <c r="J11" s="106"/>
      <c r="K11" s="107"/>
      <c r="L11" s="104"/>
      <c r="M11" s="104"/>
      <c r="N11" s="104"/>
      <c r="O11" s="104"/>
    </row>
    <row r="12" spans="1:16" ht="15.75" hidden="1" x14ac:dyDescent="0.25">
      <c r="A12" s="104"/>
      <c r="B12" s="104"/>
      <c r="C12" s="104"/>
      <c r="D12" s="104"/>
      <c r="E12" s="104"/>
      <c r="F12" s="104"/>
      <c r="G12" s="106"/>
      <c r="H12" s="106"/>
      <c r="I12" s="97"/>
      <c r="J12" s="106"/>
      <c r="K12" s="107"/>
      <c r="L12" s="104"/>
      <c r="M12" s="104"/>
      <c r="N12" s="104"/>
      <c r="O12" s="104"/>
    </row>
    <row r="13" spans="1:16" ht="15.75" hidden="1" x14ac:dyDescent="0.25">
      <c r="A13" s="104"/>
      <c r="B13" s="104"/>
      <c r="C13" s="104"/>
      <c r="D13" s="104"/>
      <c r="E13" s="104"/>
      <c r="F13" s="104"/>
      <c r="G13" s="106"/>
      <c r="H13" s="106"/>
      <c r="I13" s="97"/>
      <c r="J13" s="106"/>
      <c r="K13" s="107"/>
      <c r="L13" s="104"/>
      <c r="M13" s="104"/>
      <c r="N13" s="104"/>
      <c r="O13" s="104"/>
    </row>
    <row r="14" spans="1:16" ht="15.75" x14ac:dyDescent="0.25">
      <c r="A14" s="104"/>
      <c r="B14" s="104"/>
      <c r="C14" s="104"/>
      <c r="D14" s="104"/>
      <c r="E14" s="104"/>
      <c r="F14" s="104"/>
      <c r="G14" s="106"/>
      <c r="H14" s="106"/>
      <c r="I14" s="97"/>
      <c r="J14" s="106"/>
      <c r="K14" s="107"/>
      <c r="L14" s="104"/>
      <c r="M14" s="104"/>
      <c r="N14" s="104"/>
      <c r="O14" s="104"/>
    </row>
    <row r="15" spans="1:16" ht="32.25" thickBot="1" x14ac:dyDescent="0.3">
      <c r="A15" s="104"/>
      <c r="B15" s="114" t="s">
        <v>66</v>
      </c>
      <c r="C15" s="115" t="s">
        <v>14</v>
      </c>
      <c r="D15" s="115" t="s">
        <v>102</v>
      </c>
      <c r="E15" s="115" t="s">
        <v>68</v>
      </c>
      <c r="F15" s="115" t="s">
        <v>65</v>
      </c>
      <c r="G15" s="116" t="s">
        <v>100</v>
      </c>
      <c r="H15" s="116" t="s">
        <v>101</v>
      </c>
      <c r="I15" s="117" t="s">
        <v>108</v>
      </c>
      <c r="J15" s="117" t="s">
        <v>103</v>
      </c>
      <c r="K15" s="118" t="s">
        <v>104</v>
      </c>
      <c r="L15" s="118" t="s">
        <v>105</v>
      </c>
      <c r="M15" s="104"/>
      <c r="N15" s="104"/>
      <c r="O15" s="104"/>
    </row>
    <row r="16" spans="1:16" ht="18.75" x14ac:dyDescent="0.3">
      <c r="A16" s="104"/>
      <c r="B16" s="150">
        <v>1</v>
      </c>
      <c r="C16" s="151" t="s">
        <v>156</v>
      </c>
      <c r="D16" s="151" t="s">
        <v>162</v>
      </c>
      <c r="E16" s="151">
        <v>101618787</v>
      </c>
      <c r="F16" s="151" t="s">
        <v>163</v>
      </c>
      <c r="G16" s="152" t="s">
        <v>164</v>
      </c>
      <c r="H16" s="106" t="s">
        <v>165</v>
      </c>
      <c r="I16" s="153">
        <v>17166.810000000001</v>
      </c>
      <c r="J16" s="153">
        <v>0</v>
      </c>
      <c r="K16" s="131">
        <f>+I16-J16</f>
        <v>17166.810000000001</v>
      </c>
      <c r="L16" s="132" t="s">
        <v>110</v>
      </c>
      <c r="M16" s="104"/>
      <c r="N16" s="104"/>
      <c r="O16" s="104"/>
    </row>
    <row r="17" spans="1:15" ht="18.75" x14ac:dyDescent="0.3">
      <c r="A17" s="104"/>
      <c r="B17" s="186">
        <v>2</v>
      </c>
      <c r="C17" s="185" t="s">
        <v>166</v>
      </c>
      <c r="D17" s="185" t="s">
        <v>167</v>
      </c>
      <c r="E17" s="187" t="s">
        <v>168</v>
      </c>
      <c r="F17" s="157" t="s">
        <v>169</v>
      </c>
      <c r="G17" s="183" t="s">
        <v>174</v>
      </c>
      <c r="H17" s="184" t="s">
        <v>175</v>
      </c>
      <c r="I17" s="154">
        <v>45927.360000000001</v>
      </c>
      <c r="J17" s="154">
        <v>0</v>
      </c>
      <c r="K17" s="131">
        <f t="shared" ref="K17:K21" si="0">+I17-J17</f>
        <v>45927.360000000001</v>
      </c>
      <c r="L17" s="132" t="s">
        <v>110</v>
      </c>
      <c r="M17" s="104"/>
      <c r="N17" s="104"/>
      <c r="O17" s="104"/>
    </row>
    <row r="18" spans="1:15" ht="18.75" x14ac:dyDescent="0.3">
      <c r="A18" s="104"/>
      <c r="B18" s="186"/>
      <c r="C18" s="185"/>
      <c r="D18" s="185"/>
      <c r="E18" s="187"/>
      <c r="F18" s="157" t="s">
        <v>170</v>
      </c>
      <c r="G18" s="183"/>
      <c r="H18" s="184"/>
      <c r="I18" s="154">
        <v>35026.660000000003</v>
      </c>
      <c r="J18" s="154">
        <v>0</v>
      </c>
      <c r="K18" s="131">
        <f t="shared" si="0"/>
        <v>35026.660000000003</v>
      </c>
      <c r="L18" s="132" t="s">
        <v>110</v>
      </c>
      <c r="M18" s="104"/>
      <c r="N18" s="104"/>
      <c r="O18" s="104"/>
    </row>
    <row r="19" spans="1:15" ht="18.75" x14ac:dyDescent="0.3">
      <c r="A19" s="104"/>
      <c r="B19" s="186"/>
      <c r="C19" s="185"/>
      <c r="D19" s="185"/>
      <c r="E19" s="187"/>
      <c r="F19" s="157" t="s">
        <v>171</v>
      </c>
      <c r="G19" s="183"/>
      <c r="H19" s="184"/>
      <c r="I19" s="154">
        <v>2171</v>
      </c>
      <c r="J19" s="154">
        <v>0</v>
      </c>
      <c r="K19" s="131">
        <f t="shared" si="0"/>
        <v>2171</v>
      </c>
      <c r="L19" s="132" t="s">
        <v>110</v>
      </c>
      <c r="M19" s="104"/>
      <c r="N19" s="104"/>
      <c r="O19" s="104"/>
    </row>
    <row r="20" spans="1:15" s="138" customFormat="1" ht="18.75" x14ac:dyDescent="0.3">
      <c r="A20" s="136"/>
      <c r="B20" s="186"/>
      <c r="C20" s="185"/>
      <c r="D20" s="185"/>
      <c r="E20" s="187"/>
      <c r="F20" s="157" t="s">
        <v>172</v>
      </c>
      <c r="G20" s="183"/>
      <c r="H20" s="184"/>
      <c r="I20" s="154">
        <v>1893.15</v>
      </c>
      <c r="J20" s="154">
        <v>0</v>
      </c>
      <c r="K20" s="131">
        <f t="shared" si="0"/>
        <v>1893.15</v>
      </c>
      <c r="L20" s="132" t="s">
        <v>110</v>
      </c>
      <c r="M20" s="136"/>
      <c r="N20" s="136"/>
      <c r="O20" s="136"/>
    </row>
    <row r="21" spans="1:15" s="138" customFormat="1" ht="18.75" x14ac:dyDescent="0.3">
      <c r="A21" s="136"/>
      <c r="B21" s="186"/>
      <c r="C21" s="185"/>
      <c r="D21" s="185"/>
      <c r="E21" s="187"/>
      <c r="F21" s="157" t="s">
        <v>173</v>
      </c>
      <c r="G21" s="183"/>
      <c r="H21" s="184"/>
      <c r="I21" s="156">
        <v>1433.72</v>
      </c>
      <c r="J21" s="156">
        <v>0</v>
      </c>
      <c r="K21" s="131">
        <f t="shared" si="0"/>
        <v>1433.72</v>
      </c>
      <c r="L21" s="132" t="s">
        <v>110</v>
      </c>
      <c r="M21" s="136"/>
      <c r="N21" s="136"/>
      <c r="O21" s="136"/>
    </row>
    <row r="22" spans="1:15" ht="16.5" thickBot="1" x14ac:dyDescent="0.3">
      <c r="A22" s="104"/>
      <c r="B22" s="108"/>
      <c r="C22" s="108"/>
      <c r="D22" s="108"/>
      <c r="E22" s="108"/>
      <c r="F22" s="104"/>
      <c r="G22" s="106"/>
      <c r="H22" s="106"/>
      <c r="I22" s="137">
        <f>SUM(I16:I21)</f>
        <v>103618.7</v>
      </c>
      <c r="J22" s="137">
        <f>SUM(J16:J21)</f>
        <v>0</v>
      </c>
      <c r="K22" s="137">
        <f>SUM(K16:K21)</f>
        <v>103618.7</v>
      </c>
      <c r="L22" s="104"/>
      <c r="M22" s="104"/>
      <c r="N22" s="104"/>
      <c r="O22" s="104"/>
    </row>
    <row r="23" spans="1:15" ht="16.5" thickTop="1" thickBot="1" x14ac:dyDescent="0.3">
      <c r="A23" s="112"/>
      <c r="B23" s="124" t="s">
        <v>106</v>
      </c>
      <c r="C23" s="125"/>
      <c r="D23" s="119"/>
      <c r="E23" s="120"/>
      <c r="F23" s="112"/>
      <c r="G23" s="112"/>
      <c r="H23" s="104"/>
      <c r="I23" s="107"/>
      <c r="J23" s="104"/>
      <c r="K23" s="107"/>
      <c r="L23" s="104"/>
      <c r="M23" s="104"/>
      <c r="N23" s="104"/>
      <c r="O23" s="104"/>
    </row>
    <row r="24" spans="1:15" ht="15.75" thickBot="1" x14ac:dyDescent="0.3">
      <c r="A24" s="112"/>
      <c r="B24" s="121" t="s">
        <v>107</v>
      </c>
      <c r="C24" s="122"/>
      <c r="D24" s="122"/>
      <c r="E24" s="123"/>
      <c r="F24" s="112"/>
      <c r="G24" s="112"/>
      <c r="H24" s="104"/>
      <c r="I24" s="107"/>
      <c r="J24" s="104"/>
      <c r="K24" s="107"/>
      <c r="L24" s="111"/>
      <c r="M24" s="104"/>
      <c r="N24" s="104"/>
      <c r="O24" s="104"/>
    </row>
    <row r="25" spans="1:15" x14ac:dyDescent="0.25">
      <c r="A25" s="112"/>
      <c r="B25" s="112"/>
      <c r="C25" s="112"/>
      <c r="D25" s="112"/>
      <c r="E25" s="112"/>
      <c r="F25" s="112"/>
      <c r="G25" s="112"/>
      <c r="H25" s="104"/>
      <c r="I25" s="107"/>
      <c r="J25" s="104"/>
      <c r="K25" s="107"/>
      <c r="L25" s="111"/>
      <c r="M25" s="104"/>
      <c r="N25" s="104"/>
      <c r="O25" s="104"/>
    </row>
    <row r="26" spans="1:15" x14ac:dyDescent="0.25">
      <c r="A26" s="112"/>
      <c r="B26" s="112"/>
      <c r="C26" s="112"/>
      <c r="D26" s="112"/>
      <c r="E26" s="112"/>
      <c r="F26" s="112"/>
      <c r="G26" s="112"/>
      <c r="H26" s="104"/>
      <c r="I26" s="107"/>
      <c r="J26" s="104"/>
      <c r="K26" s="107"/>
      <c r="L26" s="104"/>
      <c r="M26" s="104"/>
      <c r="N26" s="104"/>
      <c r="O26" s="104"/>
    </row>
    <row r="27" spans="1:15" x14ac:dyDescent="0.25">
      <c r="A27" s="112"/>
      <c r="B27" s="112"/>
      <c r="C27" s="112"/>
      <c r="D27" s="112"/>
      <c r="E27" s="112"/>
      <c r="F27" s="112"/>
      <c r="G27" s="112"/>
      <c r="H27" s="104"/>
      <c r="I27" s="107"/>
      <c r="J27" s="104"/>
      <c r="K27" s="107"/>
      <c r="L27" s="104"/>
      <c r="M27" s="104"/>
      <c r="N27" s="104"/>
      <c r="O27" s="104"/>
    </row>
    <row r="28" spans="1:15" x14ac:dyDescent="0.25">
      <c r="A28" s="112"/>
      <c r="B28" s="112"/>
      <c r="C28" s="112"/>
      <c r="D28" s="112"/>
      <c r="E28" s="112"/>
      <c r="F28" s="112"/>
      <c r="G28" s="112"/>
      <c r="H28" s="104"/>
      <c r="I28" s="107"/>
      <c r="J28" s="104"/>
      <c r="K28" s="107"/>
      <c r="L28" s="104"/>
      <c r="M28" s="104"/>
      <c r="N28" s="104"/>
      <c r="O28" s="104"/>
    </row>
    <row r="29" spans="1:15" x14ac:dyDescent="0.25">
      <c r="A29" s="112"/>
      <c r="B29" s="112"/>
      <c r="C29" s="112"/>
      <c r="D29" s="112"/>
      <c r="E29" s="133"/>
      <c r="F29" s="112"/>
      <c r="G29" s="112"/>
      <c r="H29" s="104"/>
      <c r="I29" s="107"/>
      <c r="J29" s="104"/>
      <c r="K29" s="107"/>
      <c r="L29" s="104"/>
      <c r="M29" s="104"/>
      <c r="N29" s="104"/>
      <c r="O29" s="104"/>
    </row>
    <row r="30" spans="1:15" x14ac:dyDescent="0.25">
      <c r="A30" s="112"/>
      <c r="B30" s="112"/>
      <c r="C30" s="112"/>
      <c r="D30" s="112"/>
      <c r="E30" s="133"/>
      <c r="F30" s="112"/>
      <c r="G30" s="112"/>
      <c r="H30" s="104"/>
      <c r="I30" s="107"/>
      <c r="J30" s="104"/>
      <c r="K30" s="107"/>
      <c r="L30" s="104"/>
      <c r="M30" s="104"/>
      <c r="N30" s="104"/>
      <c r="O30" s="104"/>
    </row>
    <row r="31" spans="1:15" x14ac:dyDescent="0.25">
      <c r="A31" s="112"/>
      <c r="B31" s="112"/>
      <c r="C31" s="112"/>
      <c r="D31" s="112"/>
      <c r="E31" s="133"/>
      <c r="F31" s="112"/>
      <c r="G31" s="112"/>
      <c r="H31" s="104"/>
      <c r="I31" s="107"/>
      <c r="J31" s="104"/>
      <c r="K31" s="107"/>
      <c r="L31" s="104"/>
      <c r="M31" s="104"/>
      <c r="N31" s="104"/>
      <c r="O31" s="104"/>
    </row>
    <row r="32" spans="1:15" x14ac:dyDescent="0.25">
      <c r="A32" s="112"/>
      <c r="B32" s="112"/>
      <c r="C32" s="112"/>
      <c r="D32" s="112"/>
      <c r="E32" s="133"/>
      <c r="F32" s="112"/>
      <c r="G32" s="112"/>
      <c r="H32" s="104"/>
      <c r="I32" s="107"/>
      <c r="J32" s="104"/>
      <c r="K32" s="107"/>
      <c r="L32" s="104"/>
      <c r="M32" s="104"/>
      <c r="N32" s="104"/>
      <c r="O32" s="104"/>
    </row>
    <row r="33" spans="1:15" x14ac:dyDescent="0.25">
      <c r="A33" s="112"/>
      <c r="B33" s="112"/>
      <c r="C33" s="112"/>
      <c r="D33" s="112"/>
      <c r="E33" s="133"/>
      <c r="F33" s="112"/>
      <c r="G33" s="112"/>
      <c r="H33" s="104"/>
      <c r="I33" s="107"/>
      <c r="J33" s="104"/>
      <c r="K33" s="107"/>
      <c r="L33" s="104"/>
      <c r="M33" s="104"/>
      <c r="N33" s="104"/>
      <c r="O33" s="104"/>
    </row>
    <row r="34" spans="1:15" x14ac:dyDescent="0.25">
      <c r="A34" s="112"/>
      <c r="B34" s="112"/>
      <c r="C34" s="112"/>
      <c r="D34" s="112"/>
      <c r="E34" s="133"/>
      <c r="F34" s="134"/>
      <c r="G34" s="112"/>
      <c r="H34" s="104"/>
      <c r="I34" s="107"/>
      <c r="J34" s="104"/>
      <c r="K34" s="107"/>
      <c r="L34" s="104"/>
      <c r="M34" s="104"/>
      <c r="N34" s="104"/>
      <c r="O34" s="104"/>
    </row>
    <row r="35" spans="1:15" x14ac:dyDescent="0.25">
      <c r="A35" s="112"/>
      <c r="B35" s="112"/>
      <c r="C35" s="112"/>
      <c r="D35" s="112"/>
      <c r="E35" s="112"/>
      <c r="F35" s="112"/>
      <c r="G35" s="112"/>
      <c r="H35" s="104"/>
      <c r="I35" s="107"/>
      <c r="J35" s="104"/>
      <c r="K35" s="107"/>
      <c r="L35" s="104"/>
      <c r="M35" s="104"/>
      <c r="N35" s="104"/>
      <c r="O35" s="104"/>
    </row>
    <row r="36" spans="1:15" x14ac:dyDescent="0.25">
      <c r="A36" s="113"/>
      <c r="B36" s="113"/>
      <c r="C36" s="113"/>
      <c r="D36" s="113"/>
      <c r="E36" s="113"/>
      <c r="F36" s="113"/>
      <c r="G36" s="113"/>
    </row>
    <row r="37" spans="1:15" x14ac:dyDescent="0.25">
      <c r="A37" s="113"/>
      <c r="B37" s="113"/>
      <c r="C37" s="113"/>
      <c r="D37" s="113"/>
      <c r="E37" s="113"/>
      <c r="F37" s="113"/>
      <c r="G37" s="113"/>
    </row>
    <row r="1048574" spans="8:8" ht="15.75" x14ac:dyDescent="0.25">
      <c r="H1048574" s="145" t="s">
        <v>126</v>
      </c>
    </row>
  </sheetData>
  <mergeCells count="12">
    <mergeCell ref="G17:G21"/>
    <mergeCell ref="H17:H21"/>
    <mergeCell ref="C17:C21"/>
    <mergeCell ref="B17:B21"/>
    <mergeCell ref="D17:D21"/>
    <mergeCell ref="E17:E21"/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B9" sqref="B9:G9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0" t="s">
        <v>0</v>
      </c>
      <c r="C5" s="170"/>
      <c r="D5" s="170"/>
      <c r="E5" s="170"/>
      <c r="F5" s="170"/>
      <c r="G5" s="170"/>
      <c r="H5" s="32"/>
      <c r="I5" s="14"/>
      <c r="J5" s="14"/>
      <c r="K5" s="14"/>
      <c r="L5" s="14"/>
      <c r="M5" s="14"/>
      <c r="N5" s="14"/>
    </row>
    <row r="6" spans="2:14" ht="15.75" x14ac:dyDescent="0.25">
      <c r="B6" s="188" t="s">
        <v>57</v>
      </c>
      <c r="C6" s="188"/>
      <c r="D6" s="188"/>
      <c r="E6" s="188"/>
      <c r="F6" s="188"/>
      <c r="G6" s="188"/>
      <c r="H6" s="33"/>
    </row>
    <row r="7" spans="2:14" ht="15.75" x14ac:dyDescent="0.25">
      <c r="B7" s="170" t="s">
        <v>9</v>
      </c>
      <c r="C7" s="170"/>
      <c r="D7" s="170"/>
      <c r="E7" s="170"/>
      <c r="F7" s="170"/>
      <c r="G7" s="170"/>
      <c r="H7" s="33"/>
    </row>
    <row r="8" spans="2:14" ht="15.75" x14ac:dyDescent="0.25">
      <c r="B8" s="188" t="s">
        <v>161</v>
      </c>
      <c r="C8" s="188"/>
      <c r="D8" s="188"/>
      <c r="E8" s="188"/>
      <c r="F8" s="188"/>
      <c r="G8" s="188"/>
      <c r="H8" s="33"/>
    </row>
    <row r="9" spans="2:14" ht="15.75" x14ac:dyDescent="0.25">
      <c r="B9" s="188" t="s">
        <v>84</v>
      </c>
      <c r="C9" s="188"/>
      <c r="D9" s="188"/>
      <c r="E9" s="188"/>
      <c r="F9" s="188"/>
      <c r="G9" s="188"/>
      <c r="H9" s="33"/>
    </row>
    <row r="10" spans="2:14" ht="15.75" x14ac:dyDescent="0.25">
      <c r="B10" s="175" t="s">
        <v>85</v>
      </c>
      <c r="C10" s="175"/>
      <c r="D10" s="175"/>
      <c r="E10" s="175"/>
      <c r="F10" s="175"/>
      <c r="G10" s="175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69"/>
      <c r="C24" s="69"/>
      <c r="D24" s="69"/>
      <c r="E24" s="69"/>
      <c r="F24" s="33"/>
      <c r="G24" s="33"/>
      <c r="H24" s="33"/>
    </row>
    <row r="25" spans="2:8" ht="15.75" x14ac:dyDescent="0.25">
      <c r="B25" s="69"/>
      <c r="C25" s="69"/>
      <c r="D25" s="69"/>
      <c r="E25" s="69"/>
      <c r="F25" s="33"/>
      <c r="G25" s="33"/>
      <c r="H25" s="33"/>
    </row>
    <row r="26" spans="2:8" ht="15.75" x14ac:dyDescent="0.25">
      <c r="B26" s="69"/>
      <c r="C26" s="69"/>
      <c r="D26" s="69"/>
      <c r="E26" s="69"/>
      <c r="F26" s="33"/>
      <c r="G26" s="33"/>
      <c r="H26" s="33"/>
    </row>
    <row r="27" spans="2:8" ht="15.75" x14ac:dyDescent="0.25">
      <c r="B27" s="69"/>
      <c r="C27" s="69"/>
      <c r="D27" s="69"/>
      <c r="E27" s="69"/>
      <c r="F27" s="33"/>
      <c r="H27" s="33"/>
    </row>
    <row r="28" spans="2:8" ht="15.75" x14ac:dyDescent="0.25">
      <c r="B28" s="69" t="s">
        <v>80</v>
      </c>
      <c r="C28" s="69"/>
      <c r="D28" s="69"/>
      <c r="E28" s="69"/>
      <c r="F28" s="33"/>
    </row>
    <row r="29" spans="2:8" x14ac:dyDescent="0.25">
      <c r="B29" s="69" t="s">
        <v>81</v>
      </c>
      <c r="C29" s="69"/>
      <c r="D29" s="69"/>
      <c r="E29" s="69"/>
    </row>
    <row r="30" spans="2:8" x14ac:dyDescent="0.25">
      <c r="B30" s="69"/>
      <c r="C30" s="69"/>
      <c r="D30" s="69"/>
      <c r="E30" s="69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rgb="FF92D050"/>
    <pageSetUpPr fitToPage="1"/>
  </sheetPr>
  <dimension ref="B1:O66"/>
  <sheetViews>
    <sheetView topLeftCell="B32" workbookViewId="0">
      <selection activeCell="B1" sqref="B1:M66"/>
    </sheetView>
  </sheetViews>
  <sheetFormatPr defaultColWidth="19.140625" defaultRowHeight="15" x14ac:dyDescent="0.25"/>
  <cols>
    <col min="1" max="1" width="0" hidden="1" customWidth="1"/>
    <col min="2" max="2" width="10.7109375" style="20" bestFit="1" customWidth="1"/>
    <col min="3" max="3" width="8.28515625" style="25" hidden="1" customWidth="1"/>
    <col min="4" max="4" width="29.28515625" style="25" customWidth="1"/>
    <col min="5" max="5" width="14" style="25" customWidth="1"/>
    <col min="6" max="6" width="13.5703125" style="25" hidden="1" customWidth="1"/>
    <col min="7" max="7" width="18" hidden="1" customWidth="1"/>
    <col min="8" max="8" width="31" customWidth="1"/>
    <col min="9" max="9" width="6.85546875" style="139" hidden="1" customWidth="1"/>
    <col min="10" max="10" width="16.28515625" style="139" bestFit="1" customWidth="1"/>
    <col min="11" max="11" width="15.5703125" customWidth="1"/>
    <col min="12" max="12" width="10.28515625" style="139" customWidth="1"/>
    <col min="13" max="13" width="13.7109375" style="139" customWidth="1"/>
  </cols>
  <sheetData>
    <row r="1" spans="2:15" x14ac:dyDescent="0.25">
      <c r="C1" s="61"/>
      <c r="K1" s="142"/>
    </row>
    <row r="2" spans="2:15" x14ac:dyDescent="0.25">
      <c r="C2" s="61"/>
      <c r="H2" s="25"/>
      <c r="K2" s="142"/>
    </row>
    <row r="3" spans="2:15" x14ac:dyDescent="0.25">
      <c r="B3" s="189" t="s">
        <v>220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2:15" s="139" customFormat="1" x14ac:dyDescent="0.25">
      <c r="B4" s="143" t="s">
        <v>14</v>
      </c>
      <c r="C4" s="140" t="s">
        <v>116</v>
      </c>
      <c r="D4" s="140" t="s">
        <v>117</v>
      </c>
      <c r="E4" s="140" t="s">
        <v>118</v>
      </c>
      <c r="F4" s="140" t="s">
        <v>119</v>
      </c>
      <c r="G4" s="140" t="s">
        <v>120</v>
      </c>
      <c r="H4" s="140" t="s">
        <v>121</v>
      </c>
      <c r="I4" s="141" t="s">
        <v>122</v>
      </c>
      <c r="J4" s="141" t="s">
        <v>119</v>
      </c>
      <c r="K4" s="144" t="s">
        <v>125</v>
      </c>
      <c r="L4" s="141" t="s">
        <v>123</v>
      </c>
      <c r="M4" s="141" t="s">
        <v>124</v>
      </c>
      <c r="N4"/>
      <c r="O4"/>
    </row>
    <row r="5" spans="2:15" s="139" customFormat="1" x14ac:dyDescent="0.25">
      <c r="B5" s="158" t="s">
        <v>176</v>
      </c>
      <c r="C5" s="149"/>
      <c r="D5" s="158" t="s">
        <v>186</v>
      </c>
      <c r="E5" s="158" t="s">
        <v>212</v>
      </c>
      <c r="F5" s="148"/>
      <c r="G5" s="49"/>
      <c r="H5" s="158" t="s">
        <v>148</v>
      </c>
      <c r="I5" s="147"/>
      <c r="J5" s="161">
        <v>2</v>
      </c>
      <c r="K5" s="160">
        <v>100</v>
      </c>
      <c r="L5" s="160">
        <v>18</v>
      </c>
      <c r="M5" s="155">
        <f>+K5+L5</f>
        <v>118</v>
      </c>
      <c r="N5"/>
      <c r="O5"/>
    </row>
    <row r="6" spans="2:15" s="139" customFormat="1" x14ac:dyDescent="0.25">
      <c r="B6" s="158" t="s">
        <v>176</v>
      </c>
      <c r="C6" s="149"/>
      <c r="D6" s="158" t="s">
        <v>138</v>
      </c>
      <c r="E6" s="158" t="s">
        <v>213</v>
      </c>
      <c r="F6" s="148"/>
      <c r="G6" s="49"/>
      <c r="H6" s="158" t="s">
        <v>150</v>
      </c>
      <c r="I6" s="147"/>
      <c r="J6" s="161">
        <v>5</v>
      </c>
      <c r="K6" s="160">
        <v>185</v>
      </c>
      <c r="L6" s="160">
        <v>33.299999999999997</v>
      </c>
      <c r="M6" s="155">
        <f t="shared" ref="M6:M65" si="0">+K6+L6</f>
        <v>218.3</v>
      </c>
      <c r="N6"/>
      <c r="O6"/>
    </row>
    <row r="7" spans="2:15" s="139" customFormat="1" x14ac:dyDescent="0.25">
      <c r="B7" s="158" t="s">
        <v>176</v>
      </c>
      <c r="C7" s="149"/>
      <c r="D7" s="158" t="s">
        <v>187</v>
      </c>
      <c r="E7" s="158" t="s">
        <v>214</v>
      </c>
      <c r="F7" s="148"/>
      <c r="G7" s="49"/>
      <c r="H7" s="158" t="s">
        <v>148</v>
      </c>
      <c r="I7" s="147"/>
      <c r="J7" s="161">
        <v>10</v>
      </c>
      <c r="K7" s="160">
        <v>200</v>
      </c>
      <c r="L7" s="160">
        <v>36</v>
      </c>
      <c r="M7" s="155">
        <f t="shared" si="0"/>
        <v>236</v>
      </c>
      <c r="N7"/>
      <c r="O7"/>
    </row>
    <row r="8" spans="2:15" s="139" customFormat="1" x14ac:dyDescent="0.25">
      <c r="B8" s="158" t="s">
        <v>176</v>
      </c>
      <c r="C8" s="149"/>
      <c r="D8" s="158" t="s">
        <v>188</v>
      </c>
      <c r="E8" s="158" t="s">
        <v>214</v>
      </c>
      <c r="F8" s="148"/>
      <c r="G8" s="49"/>
      <c r="H8" s="158" t="s">
        <v>148</v>
      </c>
      <c r="I8" s="147"/>
      <c r="J8" s="161">
        <v>1</v>
      </c>
      <c r="K8" s="159">
        <v>1688</v>
      </c>
      <c r="L8" s="160">
        <v>303.83999999999997</v>
      </c>
      <c r="M8" s="155">
        <f t="shared" si="0"/>
        <v>1991.84</v>
      </c>
      <c r="N8"/>
      <c r="O8"/>
    </row>
    <row r="9" spans="2:15" s="139" customFormat="1" x14ac:dyDescent="0.25">
      <c r="B9" s="158" t="s">
        <v>176</v>
      </c>
      <c r="C9" s="149"/>
      <c r="D9" s="158" t="s">
        <v>130</v>
      </c>
      <c r="E9" s="158" t="s">
        <v>213</v>
      </c>
      <c r="F9" s="148"/>
      <c r="G9" s="49"/>
      <c r="H9" s="158" t="s">
        <v>147</v>
      </c>
      <c r="I9" s="147"/>
      <c r="J9" s="161">
        <v>1</v>
      </c>
      <c r="K9" s="160">
        <v>250</v>
      </c>
      <c r="L9" s="160">
        <v>45</v>
      </c>
      <c r="M9" s="155">
        <f t="shared" si="0"/>
        <v>295</v>
      </c>
      <c r="N9"/>
      <c r="O9"/>
    </row>
    <row r="10" spans="2:15" s="139" customFormat="1" x14ac:dyDescent="0.25">
      <c r="B10" s="158" t="s">
        <v>177</v>
      </c>
      <c r="C10" s="149"/>
      <c r="D10" s="158" t="s">
        <v>189</v>
      </c>
      <c r="E10" s="158" t="s">
        <v>213</v>
      </c>
      <c r="F10" s="148"/>
      <c r="G10" s="49"/>
      <c r="H10" s="158" t="s">
        <v>146</v>
      </c>
      <c r="I10" s="147"/>
      <c r="J10" s="161">
        <v>1</v>
      </c>
      <c r="K10" s="160">
        <v>125</v>
      </c>
      <c r="L10" s="160">
        <v>22.5</v>
      </c>
      <c r="M10" s="155">
        <f t="shared" si="0"/>
        <v>147.5</v>
      </c>
      <c r="N10"/>
      <c r="O10"/>
    </row>
    <row r="11" spans="2:15" s="139" customFormat="1" x14ac:dyDescent="0.25">
      <c r="B11" s="158" t="s">
        <v>177</v>
      </c>
      <c r="C11" s="149"/>
      <c r="D11" s="158" t="s">
        <v>142</v>
      </c>
      <c r="E11" s="158" t="s">
        <v>213</v>
      </c>
      <c r="F11" s="148"/>
      <c r="G11" s="49"/>
      <c r="H11" s="158" t="s">
        <v>146</v>
      </c>
      <c r="I11" s="147"/>
      <c r="J11" s="161">
        <v>1</v>
      </c>
      <c r="K11" s="160">
        <v>35</v>
      </c>
      <c r="L11" s="160">
        <v>6.3</v>
      </c>
      <c r="M11" s="155">
        <f t="shared" si="0"/>
        <v>41.3</v>
      </c>
      <c r="N11"/>
      <c r="O11"/>
    </row>
    <row r="12" spans="2:15" s="139" customFormat="1" x14ac:dyDescent="0.25">
      <c r="B12" s="158" t="s">
        <v>177</v>
      </c>
      <c r="C12" s="149"/>
      <c r="D12" s="158" t="s">
        <v>190</v>
      </c>
      <c r="E12" s="158" t="s">
        <v>213</v>
      </c>
      <c r="F12" s="148"/>
      <c r="G12" s="49"/>
      <c r="H12" s="158" t="s">
        <v>146</v>
      </c>
      <c r="I12" s="147"/>
      <c r="J12" s="161">
        <v>1</v>
      </c>
      <c r="K12" s="160">
        <v>430</v>
      </c>
      <c r="L12" s="160">
        <v>77.400000000000006</v>
      </c>
      <c r="M12" s="155">
        <f t="shared" si="0"/>
        <v>507.4</v>
      </c>
      <c r="N12"/>
      <c r="O12"/>
    </row>
    <row r="13" spans="2:15" s="139" customFormat="1" x14ac:dyDescent="0.25">
      <c r="B13" s="158" t="s">
        <v>177</v>
      </c>
      <c r="C13" s="149"/>
      <c r="D13" s="158" t="s">
        <v>131</v>
      </c>
      <c r="E13" s="158" t="s">
        <v>213</v>
      </c>
      <c r="F13" s="148"/>
      <c r="G13" s="49"/>
      <c r="H13" s="158" t="s">
        <v>146</v>
      </c>
      <c r="I13" s="147"/>
      <c r="J13" s="161">
        <v>1</v>
      </c>
      <c r="K13" s="160">
        <v>275</v>
      </c>
      <c r="L13" s="160">
        <v>49.5</v>
      </c>
      <c r="M13" s="155">
        <f t="shared" si="0"/>
        <v>324.5</v>
      </c>
      <c r="N13"/>
      <c r="O13"/>
    </row>
    <row r="14" spans="2:15" s="139" customFormat="1" x14ac:dyDescent="0.25">
      <c r="B14" s="158" t="s">
        <v>178</v>
      </c>
      <c r="C14" s="149"/>
      <c r="D14" s="158" t="s">
        <v>141</v>
      </c>
      <c r="E14" s="158" t="s">
        <v>213</v>
      </c>
      <c r="F14" s="148"/>
      <c r="G14" s="49"/>
      <c r="H14" s="158" t="s">
        <v>145</v>
      </c>
      <c r="I14" s="147"/>
      <c r="J14" s="161">
        <v>1</v>
      </c>
      <c r="K14" s="160">
        <v>190</v>
      </c>
      <c r="L14" s="160">
        <v>34.200000000000003</v>
      </c>
      <c r="M14" s="155">
        <f t="shared" si="0"/>
        <v>224.2</v>
      </c>
      <c r="N14"/>
      <c r="O14"/>
    </row>
    <row r="15" spans="2:15" s="139" customFormat="1" x14ac:dyDescent="0.25">
      <c r="B15" s="158" t="s">
        <v>179</v>
      </c>
      <c r="C15" s="149"/>
      <c r="D15" s="158" t="s">
        <v>191</v>
      </c>
      <c r="E15" s="158" t="s">
        <v>213</v>
      </c>
      <c r="F15" s="148"/>
      <c r="G15" s="49"/>
      <c r="H15" s="158" t="s">
        <v>217</v>
      </c>
      <c r="I15" s="147"/>
      <c r="J15" s="161">
        <v>2</v>
      </c>
      <c r="K15" s="160">
        <v>260</v>
      </c>
      <c r="L15" s="160">
        <v>46.8</v>
      </c>
      <c r="M15" s="155">
        <f t="shared" si="0"/>
        <v>306.8</v>
      </c>
      <c r="N15"/>
      <c r="O15"/>
    </row>
    <row r="16" spans="2:15" x14ac:dyDescent="0.25">
      <c r="B16" s="158" t="s">
        <v>180</v>
      </c>
      <c r="D16" s="158" t="s">
        <v>127</v>
      </c>
      <c r="E16" s="158" t="s">
        <v>213</v>
      </c>
      <c r="H16" s="158" t="s">
        <v>218</v>
      </c>
      <c r="J16" s="161">
        <v>10</v>
      </c>
      <c r="K16" s="160">
        <v>2.2000000000000002</v>
      </c>
      <c r="L16" s="160">
        <v>0.4</v>
      </c>
      <c r="M16" s="155">
        <f t="shared" si="0"/>
        <v>2.6</v>
      </c>
    </row>
    <row r="17" spans="2:13" x14ac:dyDescent="0.25">
      <c r="B17" s="158" t="s">
        <v>181</v>
      </c>
      <c r="D17" s="158" t="s">
        <v>192</v>
      </c>
      <c r="E17" s="158" t="s">
        <v>213</v>
      </c>
      <c r="H17" s="158" t="s">
        <v>217</v>
      </c>
      <c r="J17" s="161">
        <v>1</v>
      </c>
      <c r="K17" s="160">
        <v>35.4</v>
      </c>
      <c r="L17" s="160">
        <v>6.37</v>
      </c>
      <c r="M17" s="155">
        <f t="shared" si="0"/>
        <v>41.769999999999996</v>
      </c>
    </row>
    <row r="18" spans="2:13" x14ac:dyDescent="0.25">
      <c r="B18" s="158" t="s">
        <v>182</v>
      </c>
      <c r="D18" s="158" t="s">
        <v>137</v>
      </c>
      <c r="E18" s="158" t="s">
        <v>213</v>
      </c>
      <c r="H18" s="158" t="s">
        <v>145</v>
      </c>
      <c r="J18" s="161">
        <v>1</v>
      </c>
      <c r="K18" s="160">
        <v>325</v>
      </c>
      <c r="L18" s="160">
        <v>58.5</v>
      </c>
      <c r="M18" s="155">
        <f t="shared" si="0"/>
        <v>383.5</v>
      </c>
    </row>
    <row r="19" spans="2:13" x14ac:dyDescent="0.25">
      <c r="B19" s="158" t="s">
        <v>183</v>
      </c>
      <c r="D19" s="158" t="s">
        <v>192</v>
      </c>
      <c r="E19" s="158" t="s">
        <v>213</v>
      </c>
      <c r="H19" s="158" t="s">
        <v>219</v>
      </c>
      <c r="J19" s="161">
        <v>1</v>
      </c>
      <c r="K19" s="160">
        <v>35.4</v>
      </c>
      <c r="L19" s="160">
        <v>6.37</v>
      </c>
      <c r="M19" s="155">
        <f t="shared" si="0"/>
        <v>41.769999999999996</v>
      </c>
    </row>
    <row r="20" spans="2:13" x14ac:dyDescent="0.25">
      <c r="B20" s="158" t="s">
        <v>183</v>
      </c>
      <c r="D20" s="158" t="s">
        <v>193</v>
      </c>
      <c r="E20" s="158" t="s">
        <v>215</v>
      </c>
      <c r="H20" s="158" t="s">
        <v>148</v>
      </c>
      <c r="J20" s="161">
        <v>2</v>
      </c>
      <c r="K20" s="160">
        <v>50</v>
      </c>
      <c r="L20" s="160">
        <v>9</v>
      </c>
      <c r="M20" s="155">
        <f t="shared" si="0"/>
        <v>59</v>
      </c>
    </row>
    <row r="21" spans="2:13" x14ac:dyDescent="0.25">
      <c r="B21" s="158" t="s">
        <v>184</v>
      </c>
      <c r="D21" s="158" t="s">
        <v>128</v>
      </c>
      <c r="E21" s="158" t="s">
        <v>213</v>
      </c>
      <c r="H21" s="158" t="s">
        <v>217</v>
      </c>
      <c r="J21" s="161">
        <v>12</v>
      </c>
      <c r="K21" s="160">
        <v>70</v>
      </c>
      <c r="L21" s="160">
        <v>12.6</v>
      </c>
      <c r="M21" s="155">
        <f t="shared" si="0"/>
        <v>82.6</v>
      </c>
    </row>
    <row r="22" spans="2:13" x14ac:dyDescent="0.25">
      <c r="B22" s="158" t="s">
        <v>184</v>
      </c>
      <c r="D22" s="158" t="s">
        <v>138</v>
      </c>
      <c r="E22" s="158" t="s">
        <v>213</v>
      </c>
      <c r="H22" s="158" t="s">
        <v>150</v>
      </c>
      <c r="J22" s="161">
        <v>5</v>
      </c>
      <c r="K22" s="160">
        <v>185</v>
      </c>
      <c r="L22" s="160">
        <v>33.299999999999997</v>
      </c>
      <c r="M22" s="155">
        <f t="shared" si="0"/>
        <v>218.3</v>
      </c>
    </row>
    <row r="23" spans="2:13" x14ac:dyDescent="0.25">
      <c r="B23" s="158" t="s">
        <v>185</v>
      </c>
      <c r="D23" s="158" t="s">
        <v>194</v>
      </c>
      <c r="E23" s="158" t="s">
        <v>212</v>
      </c>
      <c r="H23" s="158" t="s">
        <v>148</v>
      </c>
      <c r="J23" s="161">
        <v>2</v>
      </c>
      <c r="K23" s="160">
        <v>290</v>
      </c>
      <c r="L23" s="160">
        <v>52.2</v>
      </c>
      <c r="M23" s="155">
        <f t="shared" si="0"/>
        <v>342.2</v>
      </c>
    </row>
    <row r="24" spans="2:13" x14ac:dyDescent="0.25">
      <c r="B24" s="158" t="s">
        <v>185</v>
      </c>
      <c r="D24" s="158" t="s">
        <v>134</v>
      </c>
      <c r="E24" s="158" t="s">
        <v>212</v>
      </c>
      <c r="H24" s="158" t="s">
        <v>148</v>
      </c>
      <c r="J24" s="161">
        <v>2</v>
      </c>
      <c r="K24" s="160">
        <v>70.2</v>
      </c>
      <c r="L24" s="160">
        <v>12.64</v>
      </c>
      <c r="M24" s="155">
        <f t="shared" si="0"/>
        <v>82.84</v>
      </c>
    </row>
    <row r="25" spans="2:13" x14ac:dyDescent="0.25">
      <c r="B25" s="158" t="s">
        <v>185</v>
      </c>
      <c r="D25" s="158" t="s">
        <v>139</v>
      </c>
      <c r="E25" s="158" t="s">
        <v>214</v>
      </c>
      <c r="H25" s="158" t="s">
        <v>148</v>
      </c>
      <c r="J25" s="161">
        <v>12</v>
      </c>
      <c r="K25" s="160">
        <v>821.5</v>
      </c>
      <c r="L25" s="160">
        <v>147.87</v>
      </c>
      <c r="M25" s="155">
        <f t="shared" si="0"/>
        <v>969.37</v>
      </c>
    </row>
    <row r="26" spans="2:13" x14ac:dyDescent="0.25">
      <c r="B26" s="158" t="s">
        <v>185</v>
      </c>
      <c r="D26" s="158" t="s">
        <v>195</v>
      </c>
      <c r="E26" s="158" t="s">
        <v>214</v>
      </c>
      <c r="H26" s="158" t="s">
        <v>148</v>
      </c>
      <c r="J26" s="161">
        <v>1</v>
      </c>
      <c r="K26" s="160">
        <v>35</v>
      </c>
      <c r="L26" s="160">
        <v>6.3</v>
      </c>
      <c r="M26" s="155">
        <f t="shared" si="0"/>
        <v>41.3</v>
      </c>
    </row>
    <row r="27" spans="2:13" x14ac:dyDescent="0.25">
      <c r="B27" s="158" t="s">
        <v>185</v>
      </c>
      <c r="D27" s="158" t="s">
        <v>139</v>
      </c>
      <c r="E27" s="158" t="s">
        <v>214</v>
      </c>
      <c r="H27" s="158" t="s">
        <v>148</v>
      </c>
      <c r="J27" s="161">
        <v>12</v>
      </c>
      <c r="K27" s="160">
        <v>821.5</v>
      </c>
      <c r="L27" s="160">
        <v>147.87</v>
      </c>
      <c r="M27" s="155">
        <f t="shared" si="0"/>
        <v>969.37</v>
      </c>
    </row>
    <row r="28" spans="2:13" x14ac:dyDescent="0.25">
      <c r="B28" s="158" t="s">
        <v>185</v>
      </c>
      <c r="D28" s="158" t="s">
        <v>196</v>
      </c>
      <c r="E28" s="158" t="s">
        <v>216</v>
      </c>
      <c r="H28" s="158" t="s">
        <v>148</v>
      </c>
      <c r="J28" s="161">
        <v>2</v>
      </c>
      <c r="K28" s="160">
        <v>360</v>
      </c>
      <c r="L28" s="160">
        <v>64.8</v>
      </c>
      <c r="M28" s="155">
        <f t="shared" si="0"/>
        <v>424.8</v>
      </c>
    </row>
    <row r="29" spans="2:13" x14ac:dyDescent="0.25">
      <c r="B29" s="158" t="s">
        <v>185</v>
      </c>
      <c r="D29" s="158" t="s">
        <v>197</v>
      </c>
      <c r="E29" s="158" t="s">
        <v>216</v>
      </c>
      <c r="H29" s="158" t="s">
        <v>148</v>
      </c>
      <c r="J29" s="161">
        <v>6</v>
      </c>
      <c r="K29" s="160">
        <v>312</v>
      </c>
      <c r="L29" s="160">
        <v>56.16</v>
      </c>
      <c r="M29" s="155">
        <f t="shared" si="0"/>
        <v>368.15999999999997</v>
      </c>
    </row>
    <row r="30" spans="2:13" x14ac:dyDescent="0.25">
      <c r="B30" s="158" t="s">
        <v>185</v>
      </c>
      <c r="D30" s="158" t="s">
        <v>198</v>
      </c>
      <c r="E30" s="158" t="s">
        <v>216</v>
      </c>
      <c r="H30" s="158" t="s">
        <v>148</v>
      </c>
      <c r="J30" s="161">
        <v>3</v>
      </c>
      <c r="K30" s="160">
        <v>550</v>
      </c>
      <c r="L30" s="160">
        <v>99</v>
      </c>
      <c r="M30" s="155">
        <f t="shared" si="0"/>
        <v>649</v>
      </c>
    </row>
    <row r="31" spans="2:13" x14ac:dyDescent="0.25">
      <c r="B31" s="158" t="s">
        <v>185</v>
      </c>
      <c r="D31" s="158" t="s">
        <v>199</v>
      </c>
      <c r="E31" s="158" t="s">
        <v>216</v>
      </c>
      <c r="H31" s="158" t="s">
        <v>148</v>
      </c>
      <c r="J31" s="161">
        <v>3</v>
      </c>
      <c r="K31" s="160">
        <v>550</v>
      </c>
      <c r="L31" s="160">
        <v>99</v>
      </c>
      <c r="M31" s="155">
        <f t="shared" si="0"/>
        <v>649</v>
      </c>
    </row>
    <row r="32" spans="2:13" x14ac:dyDescent="0.25">
      <c r="B32" s="158" t="s">
        <v>185</v>
      </c>
      <c r="D32" s="158" t="s">
        <v>200</v>
      </c>
      <c r="E32" s="158" t="s">
        <v>216</v>
      </c>
      <c r="H32" s="158" t="s">
        <v>148</v>
      </c>
      <c r="J32" s="161">
        <v>3</v>
      </c>
      <c r="K32" s="160">
        <v>231</v>
      </c>
      <c r="L32" s="160">
        <v>36.96</v>
      </c>
      <c r="M32" s="155">
        <f t="shared" si="0"/>
        <v>267.95999999999998</v>
      </c>
    </row>
    <row r="33" spans="2:13" x14ac:dyDescent="0.25">
      <c r="B33" s="158" t="s">
        <v>185</v>
      </c>
      <c r="D33" s="158" t="s">
        <v>201</v>
      </c>
      <c r="E33" s="158" t="s">
        <v>216</v>
      </c>
      <c r="H33" s="158" t="s">
        <v>148</v>
      </c>
      <c r="J33" s="161">
        <v>3</v>
      </c>
      <c r="K33" s="160">
        <v>189.8</v>
      </c>
      <c r="L33" s="160">
        <v>30.37</v>
      </c>
      <c r="M33" s="155">
        <f t="shared" si="0"/>
        <v>220.17000000000002</v>
      </c>
    </row>
    <row r="34" spans="2:13" x14ac:dyDescent="0.25">
      <c r="B34" s="158" t="s">
        <v>185</v>
      </c>
      <c r="D34" s="158" t="s">
        <v>193</v>
      </c>
      <c r="E34" s="158" t="s">
        <v>215</v>
      </c>
      <c r="H34" s="158" t="s">
        <v>149</v>
      </c>
      <c r="J34" s="161">
        <v>2</v>
      </c>
      <c r="K34" s="160">
        <v>50</v>
      </c>
      <c r="L34" s="160">
        <v>9</v>
      </c>
      <c r="M34" s="155">
        <f t="shared" si="0"/>
        <v>59</v>
      </c>
    </row>
    <row r="35" spans="2:13" x14ac:dyDescent="0.25">
      <c r="B35" s="158" t="s">
        <v>185</v>
      </c>
      <c r="D35" s="158" t="s">
        <v>132</v>
      </c>
      <c r="E35" s="158" t="s">
        <v>215</v>
      </c>
      <c r="H35" s="158" t="s">
        <v>149</v>
      </c>
      <c r="J35" s="161">
        <v>1</v>
      </c>
      <c r="K35" s="160">
        <v>45</v>
      </c>
      <c r="L35" s="160">
        <v>8.1</v>
      </c>
      <c r="M35" s="155">
        <f t="shared" si="0"/>
        <v>53.1</v>
      </c>
    </row>
    <row r="36" spans="2:13" x14ac:dyDescent="0.25">
      <c r="B36" s="158" t="s">
        <v>185</v>
      </c>
      <c r="D36" s="158" t="s">
        <v>140</v>
      </c>
      <c r="E36" s="158" t="s">
        <v>215</v>
      </c>
      <c r="H36" s="158" t="s">
        <v>149</v>
      </c>
      <c r="J36" s="161">
        <v>3</v>
      </c>
      <c r="K36" s="160">
        <v>700</v>
      </c>
      <c r="L36" s="160">
        <v>126</v>
      </c>
      <c r="M36" s="155">
        <f t="shared" si="0"/>
        <v>826</v>
      </c>
    </row>
    <row r="37" spans="2:13" x14ac:dyDescent="0.25">
      <c r="B37" s="158" t="s">
        <v>185</v>
      </c>
      <c r="D37" s="158" t="s">
        <v>202</v>
      </c>
      <c r="E37" s="158" t="s">
        <v>215</v>
      </c>
      <c r="H37" s="158" t="s">
        <v>149</v>
      </c>
      <c r="J37" s="161">
        <v>10</v>
      </c>
      <c r="K37" s="160">
        <v>160</v>
      </c>
      <c r="L37" s="160">
        <v>28.8</v>
      </c>
      <c r="M37" s="155">
        <f t="shared" si="0"/>
        <v>188.8</v>
      </c>
    </row>
    <row r="38" spans="2:13" x14ac:dyDescent="0.25">
      <c r="B38" s="158" t="s">
        <v>185</v>
      </c>
      <c r="D38" s="158" t="s">
        <v>187</v>
      </c>
      <c r="E38" s="158" t="s">
        <v>215</v>
      </c>
      <c r="H38" s="158" t="s">
        <v>149</v>
      </c>
      <c r="J38" s="161">
        <v>5</v>
      </c>
      <c r="K38" s="160">
        <v>200</v>
      </c>
      <c r="L38" s="160">
        <v>36</v>
      </c>
      <c r="M38" s="155">
        <f t="shared" si="0"/>
        <v>236</v>
      </c>
    </row>
    <row r="39" spans="2:13" x14ac:dyDescent="0.25">
      <c r="B39" s="158" t="s">
        <v>181</v>
      </c>
      <c r="D39" s="158" t="s">
        <v>134</v>
      </c>
      <c r="E39" s="158" t="s">
        <v>212</v>
      </c>
      <c r="H39" s="158" t="s">
        <v>148</v>
      </c>
      <c r="J39" s="161">
        <v>2</v>
      </c>
      <c r="K39" s="160">
        <v>70.2</v>
      </c>
      <c r="L39" s="160">
        <v>12.64</v>
      </c>
      <c r="M39" s="155">
        <f t="shared" si="0"/>
        <v>82.84</v>
      </c>
    </row>
    <row r="40" spans="2:13" x14ac:dyDescent="0.25">
      <c r="B40" s="158" t="s">
        <v>181</v>
      </c>
      <c r="D40" s="158" t="s">
        <v>194</v>
      </c>
      <c r="E40" s="158" t="s">
        <v>212</v>
      </c>
      <c r="H40" s="158" t="s">
        <v>148</v>
      </c>
      <c r="J40" s="161">
        <v>2</v>
      </c>
      <c r="K40" s="160">
        <v>290</v>
      </c>
      <c r="L40" s="160">
        <v>52.2</v>
      </c>
      <c r="M40" s="155">
        <f t="shared" si="0"/>
        <v>342.2</v>
      </c>
    </row>
    <row r="41" spans="2:13" x14ac:dyDescent="0.25">
      <c r="B41" s="158" t="s">
        <v>181</v>
      </c>
      <c r="D41" s="158" t="s">
        <v>135</v>
      </c>
      <c r="E41" s="158" t="s">
        <v>212</v>
      </c>
      <c r="H41" s="158" t="s">
        <v>148</v>
      </c>
      <c r="J41" s="161">
        <v>1</v>
      </c>
      <c r="K41" s="160">
        <v>170</v>
      </c>
      <c r="L41" s="160">
        <v>30.6</v>
      </c>
      <c r="M41" s="155">
        <f t="shared" si="0"/>
        <v>200.6</v>
      </c>
    </row>
    <row r="42" spans="2:13" x14ac:dyDescent="0.25">
      <c r="B42" s="158" t="s">
        <v>181</v>
      </c>
      <c r="D42" s="158" t="s">
        <v>136</v>
      </c>
      <c r="E42" s="158" t="s">
        <v>212</v>
      </c>
      <c r="H42" s="158" t="s">
        <v>148</v>
      </c>
      <c r="J42" s="161">
        <v>1</v>
      </c>
      <c r="K42" s="160">
        <v>200</v>
      </c>
      <c r="L42" s="160">
        <v>36</v>
      </c>
      <c r="M42" s="155">
        <f t="shared" si="0"/>
        <v>236</v>
      </c>
    </row>
    <row r="43" spans="2:13" x14ac:dyDescent="0.25">
      <c r="B43" s="158" t="s">
        <v>181</v>
      </c>
      <c r="D43" s="158" t="s">
        <v>137</v>
      </c>
      <c r="E43" s="158" t="s">
        <v>213</v>
      </c>
      <c r="H43" s="158" t="s">
        <v>145</v>
      </c>
      <c r="J43" s="161">
        <v>1</v>
      </c>
      <c r="K43" s="160">
        <v>325</v>
      </c>
      <c r="L43" s="160">
        <v>58.5</v>
      </c>
      <c r="M43" s="155">
        <f t="shared" si="0"/>
        <v>383.5</v>
      </c>
    </row>
    <row r="44" spans="2:13" x14ac:dyDescent="0.25">
      <c r="B44" s="158" t="s">
        <v>181</v>
      </c>
      <c r="D44" s="158" t="s">
        <v>144</v>
      </c>
      <c r="E44" s="158" t="s">
        <v>215</v>
      </c>
      <c r="H44" s="158" t="s">
        <v>149</v>
      </c>
      <c r="J44" s="161">
        <v>1</v>
      </c>
      <c r="K44" s="160">
        <v>66</v>
      </c>
      <c r="L44" s="160">
        <v>11.88</v>
      </c>
      <c r="M44" s="155">
        <f t="shared" si="0"/>
        <v>77.88</v>
      </c>
    </row>
    <row r="45" spans="2:13" x14ac:dyDescent="0.25">
      <c r="B45" s="158" t="s">
        <v>181</v>
      </c>
      <c r="D45" s="158" t="s">
        <v>133</v>
      </c>
      <c r="E45" s="158" t="s">
        <v>215</v>
      </c>
      <c r="H45" s="158" t="s">
        <v>149</v>
      </c>
      <c r="J45" s="161">
        <v>1</v>
      </c>
      <c r="K45" s="160">
        <v>118</v>
      </c>
      <c r="L45" s="160">
        <v>21.24</v>
      </c>
      <c r="M45" s="155">
        <f t="shared" si="0"/>
        <v>139.24</v>
      </c>
    </row>
    <row r="46" spans="2:13" x14ac:dyDescent="0.25">
      <c r="B46" s="158" t="s">
        <v>181</v>
      </c>
      <c r="D46" s="158" t="s">
        <v>203</v>
      </c>
      <c r="E46" s="158" t="s">
        <v>215</v>
      </c>
      <c r="H46" s="158" t="s">
        <v>149</v>
      </c>
      <c r="J46" s="161">
        <v>1</v>
      </c>
      <c r="K46" s="160">
        <v>118</v>
      </c>
      <c r="L46" s="160">
        <v>21.24</v>
      </c>
      <c r="M46" s="155">
        <f t="shared" si="0"/>
        <v>139.24</v>
      </c>
    </row>
    <row r="47" spans="2:13" x14ac:dyDescent="0.25">
      <c r="B47" s="158" t="s">
        <v>181</v>
      </c>
      <c r="D47" s="158" t="s">
        <v>204</v>
      </c>
      <c r="E47" s="158" t="s">
        <v>215</v>
      </c>
      <c r="H47" s="158" t="s">
        <v>149</v>
      </c>
      <c r="J47" s="161">
        <v>1</v>
      </c>
      <c r="K47" s="160">
        <v>5</v>
      </c>
      <c r="L47" s="160">
        <v>0.9</v>
      </c>
      <c r="M47" s="155">
        <f t="shared" si="0"/>
        <v>5.9</v>
      </c>
    </row>
    <row r="48" spans="2:13" x14ac:dyDescent="0.25">
      <c r="B48" s="158" t="s">
        <v>181</v>
      </c>
      <c r="D48" s="158" t="s">
        <v>143</v>
      </c>
      <c r="E48" s="158" t="s">
        <v>215</v>
      </c>
      <c r="H48" s="158" t="s">
        <v>149</v>
      </c>
      <c r="J48" s="161">
        <v>1</v>
      </c>
      <c r="K48" s="160">
        <v>90</v>
      </c>
      <c r="L48" s="160">
        <v>16.2</v>
      </c>
      <c r="M48" s="155">
        <f t="shared" si="0"/>
        <v>106.2</v>
      </c>
    </row>
    <row r="49" spans="2:13" x14ac:dyDescent="0.25">
      <c r="B49" s="158" t="s">
        <v>181</v>
      </c>
      <c r="D49" s="158" t="s">
        <v>204</v>
      </c>
      <c r="E49" s="158" t="s">
        <v>215</v>
      </c>
      <c r="H49" s="158" t="s">
        <v>149</v>
      </c>
      <c r="J49" s="161">
        <v>1</v>
      </c>
      <c r="K49" s="160">
        <v>5</v>
      </c>
      <c r="L49" s="160">
        <v>0.9</v>
      </c>
      <c r="M49" s="155">
        <f t="shared" si="0"/>
        <v>5.9</v>
      </c>
    </row>
    <row r="50" spans="2:13" x14ac:dyDescent="0.25">
      <c r="B50" s="158" t="s">
        <v>181</v>
      </c>
      <c r="D50" s="158" t="s">
        <v>141</v>
      </c>
      <c r="E50" s="158" t="s">
        <v>215</v>
      </c>
      <c r="H50" s="158" t="s">
        <v>149</v>
      </c>
      <c r="J50" s="161">
        <v>1</v>
      </c>
      <c r="K50" s="160">
        <v>190</v>
      </c>
      <c r="L50" s="160">
        <v>34.200000000000003</v>
      </c>
      <c r="M50" s="155">
        <f t="shared" si="0"/>
        <v>224.2</v>
      </c>
    </row>
    <row r="51" spans="2:13" x14ac:dyDescent="0.25">
      <c r="B51" s="158" t="s">
        <v>181</v>
      </c>
      <c r="D51" s="158" t="s">
        <v>205</v>
      </c>
      <c r="E51" s="158" t="s">
        <v>215</v>
      </c>
      <c r="H51" s="158" t="s">
        <v>149</v>
      </c>
      <c r="J51" s="161">
        <v>1</v>
      </c>
      <c r="K51" s="160">
        <v>750</v>
      </c>
      <c r="L51" s="160">
        <v>135</v>
      </c>
      <c r="M51" s="155">
        <f t="shared" si="0"/>
        <v>885</v>
      </c>
    </row>
    <row r="52" spans="2:13" x14ac:dyDescent="0.25">
      <c r="B52" s="158" t="s">
        <v>181</v>
      </c>
      <c r="D52" s="158" t="s">
        <v>190</v>
      </c>
      <c r="E52" s="158" t="s">
        <v>215</v>
      </c>
      <c r="H52" s="158" t="s">
        <v>149</v>
      </c>
      <c r="J52" s="161">
        <v>1</v>
      </c>
      <c r="K52" s="160">
        <v>430</v>
      </c>
      <c r="L52" s="160">
        <v>77.400000000000006</v>
      </c>
      <c r="M52" s="155">
        <f t="shared" si="0"/>
        <v>507.4</v>
      </c>
    </row>
    <row r="53" spans="2:13" x14ac:dyDescent="0.25">
      <c r="B53" s="158" t="s">
        <v>181</v>
      </c>
      <c r="D53" s="158" t="s">
        <v>137</v>
      </c>
      <c r="E53" s="158" t="s">
        <v>215</v>
      </c>
      <c r="H53" s="158" t="s">
        <v>149</v>
      </c>
      <c r="J53" s="161">
        <v>1</v>
      </c>
      <c r="K53" s="160">
        <v>325</v>
      </c>
      <c r="L53" s="160">
        <v>58.5</v>
      </c>
      <c r="M53" s="155">
        <f t="shared" si="0"/>
        <v>383.5</v>
      </c>
    </row>
    <row r="54" spans="2:13" x14ac:dyDescent="0.25">
      <c r="B54" s="158" t="s">
        <v>181</v>
      </c>
      <c r="D54" s="158" t="s">
        <v>206</v>
      </c>
      <c r="E54" s="158" t="s">
        <v>215</v>
      </c>
      <c r="H54" s="158" t="s">
        <v>149</v>
      </c>
      <c r="J54" s="161">
        <v>1</v>
      </c>
      <c r="K54" s="160">
        <v>60</v>
      </c>
      <c r="L54" s="160">
        <v>10.8</v>
      </c>
      <c r="M54" s="155">
        <f t="shared" si="0"/>
        <v>70.8</v>
      </c>
    </row>
    <row r="55" spans="2:13" x14ac:dyDescent="0.25">
      <c r="B55" s="158" t="s">
        <v>181</v>
      </c>
      <c r="D55" s="158" t="s">
        <v>207</v>
      </c>
      <c r="E55" s="158" t="s">
        <v>215</v>
      </c>
      <c r="H55" s="158" t="s">
        <v>149</v>
      </c>
      <c r="J55" s="161">
        <v>1</v>
      </c>
      <c r="K55" s="160">
        <v>670</v>
      </c>
      <c r="L55" s="160">
        <v>120.6</v>
      </c>
      <c r="M55" s="155">
        <f t="shared" si="0"/>
        <v>790.6</v>
      </c>
    </row>
    <row r="56" spans="2:13" x14ac:dyDescent="0.25">
      <c r="B56" s="158" t="s">
        <v>181</v>
      </c>
      <c r="D56" s="158" t="s">
        <v>131</v>
      </c>
      <c r="E56" s="158" t="s">
        <v>215</v>
      </c>
      <c r="H56" s="158" t="s">
        <v>149</v>
      </c>
      <c r="J56" s="161">
        <v>1</v>
      </c>
      <c r="K56" s="160">
        <v>275</v>
      </c>
      <c r="L56" s="160">
        <v>49.5</v>
      </c>
      <c r="M56" s="155">
        <f t="shared" si="0"/>
        <v>324.5</v>
      </c>
    </row>
    <row r="57" spans="2:13" x14ac:dyDescent="0.25">
      <c r="B57" s="158" t="s">
        <v>181</v>
      </c>
      <c r="D57" s="158" t="s">
        <v>208</v>
      </c>
      <c r="E57" s="158" t="s">
        <v>215</v>
      </c>
      <c r="H57" s="158" t="s">
        <v>149</v>
      </c>
      <c r="J57" s="161">
        <v>1</v>
      </c>
      <c r="K57" s="160">
        <v>900</v>
      </c>
      <c r="L57" s="160">
        <v>162</v>
      </c>
      <c r="M57" s="155">
        <f t="shared" si="0"/>
        <v>1062</v>
      </c>
    </row>
    <row r="58" spans="2:13" x14ac:dyDescent="0.25">
      <c r="B58" s="158" t="s">
        <v>181</v>
      </c>
      <c r="D58" s="158" t="s">
        <v>209</v>
      </c>
      <c r="E58" s="158" t="s">
        <v>215</v>
      </c>
      <c r="H58" s="158" t="s">
        <v>149</v>
      </c>
      <c r="J58" s="161">
        <v>1</v>
      </c>
      <c r="K58" s="160">
        <v>50</v>
      </c>
      <c r="L58" s="160">
        <v>9</v>
      </c>
      <c r="M58" s="155">
        <f t="shared" si="0"/>
        <v>59</v>
      </c>
    </row>
    <row r="59" spans="2:13" x14ac:dyDescent="0.25">
      <c r="B59" s="158" t="s">
        <v>181</v>
      </c>
      <c r="D59" s="158" t="s">
        <v>128</v>
      </c>
      <c r="E59" s="158" t="s">
        <v>215</v>
      </c>
      <c r="H59" s="158" t="s">
        <v>149</v>
      </c>
      <c r="J59" s="161">
        <v>2</v>
      </c>
      <c r="K59" s="160">
        <v>70</v>
      </c>
      <c r="L59" s="160">
        <v>12.6</v>
      </c>
      <c r="M59" s="155">
        <f t="shared" si="0"/>
        <v>82.6</v>
      </c>
    </row>
    <row r="60" spans="2:13" x14ac:dyDescent="0.25">
      <c r="B60" s="158" t="s">
        <v>181</v>
      </c>
      <c r="D60" s="158" t="s">
        <v>210</v>
      </c>
      <c r="E60" s="158" t="s">
        <v>215</v>
      </c>
      <c r="H60" s="158" t="s">
        <v>149</v>
      </c>
      <c r="J60" s="161">
        <v>1</v>
      </c>
      <c r="K60" s="160">
        <v>807</v>
      </c>
      <c r="L60" s="160">
        <v>145.26</v>
      </c>
      <c r="M60" s="155">
        <f t="shared" si="0"/>
        <v>952.26</v>
      </c>
    </row>
    <row r="61" spans="2:13" x14ac:dyDescent="0.25">
      <c r="B61" s="158" t="s">
        <v>181</v>
      </c>
      <c r="D61" s="158" t="s">
        <v>138</v>
      </c>
      <c r="E61" s="158" t="s">
        <v>215</v>
      </c>
      <c r="H61" s="158" t="s">
        <v>149</v>
      </c>
      <c r="J61" s="161">
        <v>1</v>
      </c>
      <c r="K61" s="160">
        <v>185</v>
      </c>
      <c r="L61" s="160">
        <v>33.299999999999997</v>
      </c>
      <c r="M61" s="155">
        <f t="shared" si="0"/>
        <v>218.3</v>
      </c>
    </row>
    <row r="62" spans="2:13" x14ac:dyDescent="0.25">
      <c r="B62" s="158" t="s">
        <v>181</v>
      </c>
      <c r="D62" s="158" t="s">
        <v>128</v>
      </c>
      <c r="E62" s="158" t="s">
        <v>215</v>
      </c>
      <c r="H62" s="158" t="s">
        <v>149</v>
      </c>
      <c r="J62" s="161">
        <v>2</v>
      </c>
      <c r="K62" s="160">
        <v>70</v>
      </c>
      <c r="L62" s="160">
        <v>12.6</v>
      </c>
      <c r="M62" s="155">
        <f t="shared" si="0"/>
        <v>82.6</v>
      </c>
    </row>
    <row r="63" spans="2:13" x14ac:dyDescent="0.25">
      <c r="B63" s="158" t="s">
        <v>181</v>
      </c>
      <c r="D63" s="158" t="s">
        <v>129</v>
      </c>
      <c r="E63" s="158" t="s">
        <v>215</v>
      </c>
      <c r="H63" s="158" t="s">
        <v>149</v>
      </c>
      <c r="J63" s="161">
        <v>2</v>
      </c>
      <c r="K63" s="160">
        <v>6.2</v>
      </c>
      <c r="L63" s="160">
        <v>1.1200000000000001</v>
      </c>
      <c r="M63" s="155">
        <f t="shared" si="0"/>
        <v>7.32</v>
      </c>
    </row>
    <row r="64" spans="2:13" x14ac:dyDescent="0.25">
      <c r="B64" s="158" t="s">
        <v>181</v>
      </c>
      <c r="D64" s="158" t="s">
        <v>211</v>
      </c>
      <c r="E64" s="158" t="s">
        <v>215</v>
      </c>
      <c r="H64" s="158" t="s">
        <v>149</v>
      </c>
      <c r="J64" s="161">
        <v>1</v>
      </c>
      <c r="K64" s="160">
        <v>55</v>
      </c>
      <c r="L64" s="160">
        <v>9.9</v>
      </c>
      <c r="M64" s="155">
        <f t="shared" si="0"/>
        <v>64.900000000000006</v>
      </c>
    </row>
    <row r="65" spans="2:13" x14ac:dyDescent="0.25">
      <c r="B65" s="158" t="s">
        <v>181</v>
      </c>
      <c r="D65" s="158" t="s">
        <v>127</v>
      </c>
      <c r="E65" s="158" t="s">
        <v>215</v>
      </c>
      <c r="H65" s="158" t="s">
        <v>149</v>
      </c>
      <c r="J65" s="161">
        <v>10</v>
      </c>
      <c r="K65" s="160">
        <v>2.2000000000000002</v>
      </c>
      <c r="L65" s="160">
        <v>0.4</v>
      </c>
      <c r="M65" s="155">
        <f t="shared" si="0"/>
        <v>2.6</v>
      </c>
    </row>
    <row r="66" spans="2:13" x14ac:dyDescent="0.25">
      <c r="K66" s="127">
        <f>SUM(K5:K65)</f>
        <v>16129.600000000002</v>
      </c>
      <c r="L66" s="127">
        <f>SUM(L5:L65)</f>
        <v>2894.9300000000007</v>
      </c>
      <c r="M66" s="127">
        <f>SUM(M5:M65)</f>
        <v>19024.529999999995</v>
      </c>
    </row>
  </sheetData>
  <autoFilter ref="B4:M45" xr:uid="{81B52562-17EE-4C39-B2DC-9EB5F19D9ED2}"/>
  <mergeCells count="1">
    <mergeCell ref="B3:M3"/>
  </mergeCells>
  <pageMargins left="0.7" right="0.7" top="0.75" bottom="0.7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2025-01-24T14:30:05Z</cp:lastPrinted>
  <dcterms:created xsi:type="dcterms:W3CDTF">2018-04-17T18:57:16Z</dcterms:created>
  <dcterms:modified xsi:type="dcterms:W3CDTF">2025-02-03T18:04:26Z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