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311" documentId="13_ncr:1_{272474FD-14FB-46C9-A5F4-03F9F094FDA0}" xr6:coauthVersionLast="47" xr6:coauthVersionMax="47" xr10:uidLastSave="{F4B4EB56-6892-438A-81DE-853E80C48518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externalReferences>
    <externalReference r:id="rId9"/>
  </externalReferences>
  <definedNames>
    <definedName name="_xlnm.Print_Area" localSheetId="5">'NOTA 5'!$A$1:$M$37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9" l="1"/>
  <c r="C25" i="9"/>
  <c r="K40" i="21"/>
  <c r="K32" i="21"/>
  <c r="K15" i="21" l="1"/>
  <c r="K12" i="21"/>
  <c r="K11" i="21"/>
  <c r="K46" i="21"/>
  <c r="L46" i="21" s="1"/>
  <c r="K45" i="21"/>
  <c r="L45" i="21" s="1"/>
  <c r="K44" i="21"/>
  <c r="L44" i="21" s="1"/>
  <c r="K43" i="21"/>
  <c r="L43" i="21" s="1"/>
  <c r="K42" i="21"/>
  <c r="L42" i="21" s="1"/>
  <c r="K41" i="21"/>
  <c r="L41" i="21" s="1"/>
  <c r="L40" i="21"/>
  <c r="K39" i="21"/>
  <c r="L39" i="21" s="1"/>
  <c r="K38" i="21"/>
  <c r="L38" i="21" s="1"/>
  <c r="K37" i="21"/>
  <c r="L37" i="21" s="1"/>
  <c r="K36" i="21"/>
  <c r="L36" i="21" s="1"/>
  <c r="K35" i="21"/>
  <c r="L35" i="21" s="1"/>
  <c r="J46" i="21"/>
  <c r="J45" i="21"/>
  <c r="J44" i="21"/>
  <c r="J43" i="21"/>
  <c r="J42" i="21"/>
  <c r="J41" i="21"/>
  <c r="J40" i="21"/>
  <c r="J39" i="21"/>
  <c r="J38" i="21"/>
  <c r="J37" i="21"/>
  <c r="J36" i="21"/>
  <c r="J35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K47" i="21" l="1"/>
  <c r="C29" i="2"/>
  <c r="N86" i="8"/>
  <c r="L87" i="8"/>
  <c r="I24" i="7"/>
  <c r="K23" i="7"/>
  <c r="J24" i="7"/>
  <c r="K24" i="7"/>
  <c r="D15" i="6" l="1"/>
  <c r="J6" i="21"/>
  <c r="J7" i="21"/>
  <c r="K7" i="21" s="1"/>
  <c r="J8" i="21"/>
  <c r="K8" i="21" s="1"/>
  <c r="J9" i="21"/>
  <c r="K9" i="21" s="1"/>
  <c r="J10" i="21"/>
  <c r="K10" i="21" s="1"/>
  <c r="J11" i="21"/>
  <c r="J12" i="21"/>
  <c r="J13" i="21"/>
  <c r="K13" i="21" s="1"/>
  <c r="J14" i="21"/>
  <c r="J15" i="21"/>
  <c r="J16" i="21"/>
  <c r="K16" i="21" s="1"/>
  <c r="J17" i="21"/>
  <c r="K17" i="21" s="1"/>
  <c r="J18" i="21"/>
  <c r="K18" i="21" s="1"/>
  <c r="J19" i="21"/>
  <c r="J20" i="21"/>
  <c r="J21" i="21"/>
  <c r="K21" i="21" s="1"/>
  <c r="J22" i="21"/>
  <c r="K22" i="21" s="1"/>
  <c r="J23" i="21"/>
  <c r="K23" i="21" s="1"/>
  <c r="J24" i="21"/>
  <c r="K24" i="21" s="1"/>
  <c r="J25" i="21"/>
  <c r="K25" i="21" s="1"/>
  <c r="J26" i="21"/>
  <c r="K26" i="21" s="1"/>
  <c r="J27" i="21"/>
  <c r="J28" i="21"/>
  <c r="K28" i="21" s="1"/>
  <c r="J29" i="21"/>
  <c r="K29" i="21" s="1"/>
  <c r="J30" i="21"/>
  <c r="K30" i="21" s="1"/>
  <c r="J31" i="21"/>
  <c r="K31" i="21" s="1"/>
  <c r="J32" i="21"/>
  <c r="J33" i="21"/>
  <c r="K33" i="21" s="1"/>
  <c r="J34" i="21"/>
  <c r="K34" i="21" s="1"/>
  <c r="J5" i="21"/>
  <c r="L34" i="21" l="1"/>
  <c r="K5" i="21"/>
  <c r="L5" i="21" s="1"/>
  <c r="L29" i="21"/>
  <c r="L28" i="21"/>
  <c r="L11" i="21"/>
  <c r="L26" i="21"/>
  <c r="K19" i="21"/>
  <c r="L19" i="21" s="1"/>
  <c r="L31" i="21"/>
  <c r="L23" i="21"/>
  <c r="L7" i="21"/>
  <c r="K27" i="21"/>
  <c r="L27" i="21" s="1"/>
  <c r="L15" i="21"/>
  <c r="L12" i="21"/>
  <c r="K20" i="21"/>
  <c r="L20" i="21" s="1"/>
  <c r="L30" i="21"/>
  <c r="L22" i="21"/>
  <c r="K14" i="21"/>
  <c r="L14" i="21" s="1"/>
  <c r="L18" i="21"/>
  <c r="L13" i="21"/>
  <c r="L10" i="21"/>
  <c r="L21" i="21"/>
  <c r="K6" i="21"/>
  <c r="L6" i="21" s="1"/>
  <c r="L33" i="21"/>
  <c r="L25" i="21"/>
  <c r="L17" i="21"/>
  <c r="L9" i="21"/>
  <c r="L32" i="21"/>
  <c r="L24" i="21"/>
  <c r="L16" i="21"/>
  <c r="L8" i="21"/>
  <c r="C36" i="2"/>
  <c r="K22" i="7"/>
  <c r="K20" i="7"/>
  <c r="K19" i="7"/>
  <c r="K18" i="7"/>
  <c r="L47" i="21" l="1"/>
  <c r="K21" i="7"/>
  <c r="K17" i="7"/>
  <c r="K16" i="7" l="1"/>
  <c r="J93" i="8" l="1"/>
  <c r="J92" i="8"/>
  <c r="J91" i="8"/>
  <c r="J90" i="8"/>
  <c r="J89" i="8"/>
  <c r="J88" i="8"/>
  <c r="J87" i="8"/>
  <c r="J86" i="8"/>
  <c r="J85" i="8"/>
  <c r="J84" i="8"/>
  <c r="J83" i="8"/>
  <c r="J82" i="8"/>
  <c r="C25" i="2" l="1"/>
  <c r="L75" i="8" l="1"/>
  <c r="L76" i="8" s="1"/>
  <c r="L77" i="8" s="1"/>
  <c r="L78" i="8" s="1"/>
  <c r="L79" i="8" s="1"/>
  <c r="L80" i="8" s="1"/>
  <c r="L81" i="8" s="1"/>
  <c r="L82" i="8" s="1"/>
  <c r="L83" i="8" l="1"/>
  <c r="J45" i="8"/>
  <c r="P73" i="8"/>
  <c r="I13" i="8" s="1"/>
  <c r="J70" i="8" s="1"/>
  <c r="P47" i="8"/>
  <c r="Q47" i="8"/>
  <c r="L84" i="8" l="1"/>
  <c r="J71" i="8"/>
  <c r="L85" i="8" l="1"/>
  <c r="J72" i="8"/>
  <c r="L86" i="8" l="1"/>
  <c r="N84" i="8"/>
  <c r="N82" i="8"/>
  <c r="N81" i="8"/>
  <c r="J73" i="8"/>
  <c r="J74" i="8" s="1"/>
  <c r="I12" i="8"/>
  <c r="L63" i="8" s="1"/>
  <c r="M32" i="8"/>
  <c r="N85" i="8" l="1"/>
  <c r="N83" i="8"/>
  <c r="L64" i="8"/>
  <c r="L65" i="8" s="1"/>
  <c r="L66" i="8" s="1"/>
  <c r="L67" i="8" s="1"/>
  <c r="L68" i="8" s="1"/>
  <c r="L69" i="8" s="1"/>
  <c r="J75" i="8" l="1"/>
  <c r="L70" i="8"/>
  <c r="D21" i="9"/>
  <c r="C20" i="2" l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L73" i="8"/>
  <c r="J64" i="8"/>
  <c r="J79" i="8" l="1"/>
  <c r="L74" i="8"/>
  <c r="J65" i="8"/>
  <c r="I51" i="8"/>
  <c r="I52" i="8" s="1"/>
  <c r="I53" i="8" s="1"/>
  <c r="M56" i="8"/>
  <c r="M55" i="8"/>
  <c r="J80" i="8" l="1"/>
  <c r="J66" i="8"/>
  <c r="I54" i="8"/>
  <c r="M54" i="8"/>
  <c r="M53" i="8"/>
  <c r="M52" i="8"/>
  <c r="J81" i="8" l="1"/>
  <c r="N79" i="8"/>
  <c r="N77" i="8"/>
  <c r="N76" i="8"/>
  <c r="N72" i="8"/>
  <c r="J67" i="8"/>
  <c r="I55" i="8"/>
  <c r="K15" i="8"/>
  <c r="M45" i="8"/>
  <c r="N80" i="8" l="1"/>
  <c r="N74" i="8"/>
  <c r="N78" i="8"/>
  <c r="N75" i="8"/>
  <c r="N73" i="8"/>
  <c r="N71" i="8"/>
  <c r="N70" i="8"/>
  <c r="N69" i="8"/>
  <c r="J68" i="8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<sst xmlns="http://schemas.openxmlformats.org/spreadsheetml/2006/main" count="421" uniqueCount="192">
  <si>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</si>
  <si>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</si>
  <si>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</si>
  <si>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</si>
  <si>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</si>
  <si>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</si>
  <si>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</si>
  <si>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</si>
  <si>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</si>
  <si>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</si>
  <si>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</si>
  <si>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</si>
  <si>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</si>
  <si>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</si>
  <si>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</si>
  <si>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</si>
  <si>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</si>
  <si>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</si>
  <si>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</si>
  <si>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</si>
  <si>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</si>
  <si>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</si>
  <si>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</si>
  <si>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</si>
  <si>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</si>
  <si>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</si>
  <si>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</si>
  <si>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</si>
  <si>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</si>
  <si>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</si>
  <si>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</si>
  <si>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</si>
  <si>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</si>
  <si>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</si>
  <si>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</si>
  <si>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</si>
  <si>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</si>
  <si>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</si>
  <si>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</si>
  <si>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</si>
  <si>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</si>
  <si>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</si>
  <si>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</si>
  <si>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</si>
  <si>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</si>
  <si>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</si>
  <si>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</si>
  <si>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</si>
  <si>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</si>
  <si>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</si>
  <si>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</si>
  <si>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</si>
  <si>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</si>
  <si>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</si>
  <si>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</si>
  <si>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</si>
  <si>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</si>
  <si>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</si>
  <si>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</si>
  <si>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</si>
  <si>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</si>
  <si>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</si>
  <si>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</si>
  <si>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</si>
  <si>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</si>
  <si>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</si>
  <si>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</si>
  <si>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</si>
  <si>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</si>
  <si>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</si>
  <si>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</si>
  <si>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</si>
  <si>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</si>
  <si>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</si>
  <si>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</si>
  <si>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</si>
  <si>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</si>
  <si>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</si>
  <si>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</si>
  <si>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</si>
  <si>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</si>
  <si>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</si>
  <si>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</si>
  <si>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</si>
  <si>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</si>
  <si>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</si>
  <si>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</si>
  <si>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</si>
  <si>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</si>
  <si>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</si>
  <si>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</si>
  <si>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</si>
  <si>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</si>
  <si>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</si>
  <si>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</si>
  <si>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</si>
  <si>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</si>
  <si>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</si>
  <si>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</si>
  <si>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</si>
  <si>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</si>
  <si>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</si>
  <si>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</si>
  <si>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</si>
  <si>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</si>
  <si>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</si>
  <si>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</si>
  <si>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</si>
  <si>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</si>
  <si>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</si>
  <si>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</si>
  <si>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</si>
  <si>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</si>
  <si>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</si>
  <si>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</si>
  <si>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</si>
  <si>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101-82124-8</t>
  </si>
  <si>
    <t>EDESUR</t>
  </si>
  <si>
    <t>CLARO</t>
  </si>
  <si>
    <t>101-00157-7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</si>
  <si>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</si>
  <si>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</si>
  <si>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</si>
  <si>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</si>
  <si>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</si>
  <si>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</si>
  <si>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</si>
  <si>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</si>
  <si>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</si>
  <si>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</si>
  <si>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AL 31 JULIO 2024</t>
  </si>
  <si>
    <t>Al 31 JULIO 2024</t>
  </si>
  <si>
    <t>DISPONIBILIDAD EN BANCO BALANCE CONCILIACION BANCARIA  AL 31 JULIO 2024</t>
  </si>
  <si>
    <t>TOTAL DISP.  EFECTIVO EN CAJA Y BANCO AL 31/07/2024</t>
  </si>
  <si>
    <t>al 31 JULIO 2024</t>
  </si>
  <si>
    <t>BALANCE FINAL MATERIAL GASTABLE AL 30/06/2024</t>
  </si>
  <si>
    <t>ENTRADAS MES DE JULIO 2024</t>
  </si>
  <si>
    <t>TOTAL DISPONIBILIDAD AL MES DE JULIO 2024</t>
  </si>
  <si>
    <t>SALIDAS MES JULIO 2024</t>
  </si>
  <si>
    <t>TOTAL DISPONIBILIDAD MATERIAL GASTABLE / SUMINISTROS AL 31 JULIO 2024</t>
  </si>
  <si>
    <t>31/07/2024</t>
  </si>
  <si>
    <t>31/08/2024</t>
  </si>
  <si>
    <t>B1500543969</t>
  </si>
  <si>
    <t>ENERGIA CORRESP. A JULIO</t>
  </si>
  <si>
    <t>101-01045-2</t>
  </si>
  <si>
    <t>REID COMPANY</t>
  </si>
  <si>
    <t>E450000000053</t>
  </si>
  <si>
    <t>SERV. MANT. Y REPA. VEHICULO INSTITUCIONAL</t>
  </si>
  <si>
    <t>16/07/2024</t>
  </si>
  <si>
    <t>27/07/2024</t>
  </si>
  <si>
    <t>E450000048460</t>
  </si>
  <si>
    <t>E450000049513</t>
  </si>
  <si>
    <t>E450000049948</t>
  </si>
  <si>
    <t>E450000049975</t>
  </si>
  <si>
    <t>E450000050370</t>
  </si>
  <si>
    <t>COMUNICACIONES JULIO</t>
  </si>
  <si>
    <t>26/07/2024</t>
  </si>
  <si>
    <t>26/08/2024</t>
  </si>
  <si>
    <t>131-48659-2</t>
  </si>
  <si>
    <t>B1500000006</t>
  </si>
  <si>
    <t>TALBER, SRL</t>
  </si>
  <si>
    <t>SERV. DIAGRAMACION MEMORIA SEMESTRAL</t>
  </si>
  <si>
    <t>19/07/2024</t>
  </si>
  <si>
    <t>17/07/2024</t>
  </si>
  <si>
    <t>18/07/2024</t>
  </si>
  <si>
    <t>23/07/2024</t>
  </si>
  <si>
    <t>24/07/2024</t>
  </si>
  <si>
    <t>2.3.9.1.01</t>
  </si>
  <si>
    <t>2.3.5.5.01</t>
  </si>
  <si>
    <t>2.3.3.2.01</t>
  </si>
  <si>
    <t>2.3.9.2.01</t>
  </si>
  <si>
    <t>2.3.9.6.01</t>
  </si>
  <si>
    <t>2.3.9.8.01</t>
  </si>
  <si>
    <t>2.3.1.1.01</t>
  </si>
  <si>
    <t>CENTRO COPIADO</t>
  </si>
  <si>
    <t>CRISTINA</t>
  </si>
  <si>
    <t>MARRERO</t>
  </si>
  <si>
    <t>AREA FINANCIERA</t>
  </si>
  <si>
    <t>ANDREA</t>
  </si>
  <si>
    <t>MARIA</t>
  </si>
  <si>
    <t>OMAR</t>
  </si>
  <si>
    <t>EDDY</t>
  </si>
  <si>
    <t>CAMILA</t>
  </si>
  <si>
    <t>NOVY</t>
  </si>
  <si>
    <t>BERNA</t>
  </si>
  <si>
    <t>AREA IMPRESION</t>
  </si>
  <si>
    <t>Unidad</t>
  </si>
  <si>
    <t>Resma</t>
  </si>
  <si>
    <t>Paquete</t>
  </si>
  <si>
    <t>Caja</t>
  </si>
  <si>
    <t>Galón</t>
  </si>
  <si>
    <t>SALIDA JUNIO 2024 MATERIAL GASTABE DE OFICINA Y LIMPIEZA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</si>
</sst>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14" fontId="0" fillId="0" borderId="4" xfId="0" applyNumberFormat="1" applyBorder="1" applyAlignment="1">
      <alignment horizontal="center"/>
    </xf>
    <xf numFmtId="0" fontId="21" fillId="8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0" fillId="0" borderId="0" xfId="2" applyFont="1"/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0" xfId="0" applyNumberFormat="1"/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18" fillId="8" borderId="0" xfId="0" applyFont="1" applyFill="1"/>
    <xf numFmtId="0" fontId="0" fillId="0" borderId="4" xfId="0" applyBorder="1" applyAlignment="1">
      <alignment horizontal="left"/>
    </xf>
    <xf numFmtId="0" fontId="6" fillId="8" borderId="0" xfId="0" applyFont="1" applyFill="1" applyAlignment="1">
      <alignment horizontal="left" vertical="center" wrapText="1"/>
    </xf>
    <xf numFmtId="43" fontId="0" fillId="2" borderId="0" xfId="0" applyNumberFormat="1" applyFill="1"/>
    <xf numFmtId="44" fontId="0" fillId="0" borderId="4" xfId="0" applyNumberFormat="1" applyBorder="1"/>
    <xf numFmtId="44" fontId="0" fillId="0" borderId="4" xfId="2" applyFont="1" applyFill="1" applyBorder="1"/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44" fontId="1" fillId="0" borderId="0" xfId="2" applyFont="1"/>
    <xf numFmtId="14" fontId="9" fillId="11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2314576</xdr:colOff>
      <xdr:row>2</xdr:row>
      <xdr:rowOff>63524</xdr:rowOff>
    </xdr:from>
    <xdr:to>
      <xdr:col>1</xdr:col>
      <xdr:colOff>3143250</xdr:colOff>
      <xdr:row>6</xdr:row>
      <xdr:rowOff>47625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4445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18077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bcastillo_anamar_gob_do/Documents/Escritorio/ANAMAR%20-%20BRENY/ANAMAR%202024/INVENTARIO%20SUMINISTRO%202024.xls" TargetMode="External"/><Relationship Id="rId1" Type="http://schemas.openxmlformats.org/officeDocument/2006/relationships/externalLinkPath" Target="/personal/bcastillo_anamar_gob_do/Documents/Escritorio/ANAMAR%20-%20BRENY/ANAMAR%202024/INVENTARIO%20SUMINIST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 (2)"/>
      <sheetName val="Existencia"/>
      <sheetName val="Salida"/>
      <sheetName val="Entrada"/>
      <sheetName val="codigos"/>
      <sheetName val="CONTROL DE SALIDA MATERIAL GAST"/>
      <sheetName val="Sheet1"/>
      <sheetName val="PARALELO"/>
    </sheetNames>
    <sheetDataSet>
      <sheetData sheetId="0"/>
      <sheetData sheetId="1">
        <row r="6">
          <cell r="C6" t="str">
            <v>Código Institucional</v>
          </cell>
          <cell r="D6" t="str">
            <v>Breve Descripción del Bien</v>
          </cell>
        </row>
        <row r="7">
          <cell r="C7">
            <v>1000</v>
          </cell>
          <cell r="D7" t="str">
            <v xml:space="preserve">Papel Bond 8½ X 11 </v>
          </cell>
        </row>
        <row r="8">
          <cell r="C8">
            <v>2062</v>
          </cell>
          <cell r="D8" t="str">
            <v xml:space="preserve">(2)Papel Bond 81/2 X11 </v>
          </cell>
        </row>
        <row r="9">
          <cell r="C9">
            <v>1001</v>
          </cell>
          <cell r="D9" t="str">
            <v>Papel Bond 8½ X 13</v>
          </cell>
        </row>
        <row r="10">
          <cell r="C10">
            <v>2125</v>
          </cell>
          <cell r="D10" t="str">
            <v xml:space="preserve">(3) Papel Bond 8½ X 11 </v>
          </cell>
        </row>
        <row r="11">
          <cell r="C11">
            <v>2180</v>
          </cell>
          <cell r="D11" t="str">
            <v xml:space="preserve">(4) Papel Bond 8½ X 11 </v>
          </cell>
        </row>
        <row r="12">
          <cell r="C12">
            <v>1003</v>
          </cell>
          <cell r="D12" t="str">
            <v>Papel Bond 11 X 17</v>
          </cell>
        </row>
        <row r="13">
          <cell r="C13">
            <v>1004</v>
          </cell>
          <cell r="D13" t="str">
            <v>Papel Opalina 8½ X 11</v>
          </cell>
        </row>
        <row r="14">
          <cell r="C14">
            <v>1005</v>
          </cell>
          <cell r="D14" t="str">
            <v>Papel Satinado 8½ X 11</v>
          </cell>
        </row>
        <row r="15">
          <cell r="C15">
            <v>1006</v>
          </cell>
          <cell r="D15" t="str">
            <v>Papel Hilo 1 cara 8½ X 11</v>
          </cell>
        </row>
        <row r="16">
          <cell r="C16">
            <v>1010</v>
          </cell>
          <cell r="D16" t="str">
            <v xml:space="preserve">Folder 8½ X 11 </v>
          </cell>
        </row>
        <row r="17">
          <cell r="C17">
            <v>2074</v>
          </cell>
          <cell r="D17" t="str">
            <v xml:space="preserve">(2)Folder 8½ X 11 </v>
          </cell>
        </row>
        <row r="18">
          <cell r="C18">
            <v>1011</v>
          </cell>
          <cell r="D18" t="str">
            <v>Folder 8½ X 13</v>
          </cell>
        </row>
        <row r="19">
          <cell r="C19">
            <v>1012</v>
          </cell>
          <cell r="D19" t="str">
            <v>Cover para encuadernación Azul</v>
          </cell>
        </row>
        <row r="20">
          <cell r="C20">
            <v>1013</v>
          </cell>
          <cell r="D20" t="str">
            <v>Cover para encuadernación Transparente</v>
          </cell>
        </row>
        <row r="21">
          <cell r="C21">
            <v>1014</v>
          </cell>
          <cell r="D21" t="str">
            <v>PendaFlex 8½ X 11</v>
          </cell>
        </row>
        <row r="22">
          <cell r="C22">
            <v>1016</v>
          </cell>
          <cell r="D22" t="str">
            <v>Separador con Pestañas (5 Tab Color)</v>
          </cell>
        </row>
        <row r="23">
          <cell r="C23">
            <v>1017</v>
          </cell>
          <cell r="D23" t="str">
            <v>Protector Hojas Carpetas</v>
          </cell>
        </row>
        <row r="24">
          <cell r="C24">
            <v>2067</v>
          </cell>
          <cell r="D24" t="str">
            <v>(2) Protector Hojas Carpetas</v>
          </cell>
        </row>
        <row r="25">
          <cell r="C25">
            <v>2134</v>
          </cell>
          <cell r="D25" t="str">
            <v>(3)Protector Hojas Carpetas</v>
          </cell>
        </row>
        <row r="26">
          <cell r="C26">
            <v>2184</v>
          </cell>
          <cell r="D26" t="str">
            <v>(4)Protector Hojas Carpetas</v>
          </cell>
        </row>
        <row r="27">
          <cell r="C27">
            <v>1019</v>
          </cell>
          <cell r="D27" t="str">
            <v>Sobres en Blanco sin logo</v>
          </cell>
        </row>
        <row r="28">
          <cell r="C28">
            <v>1021</v>
          </cell>
          <cell r="D28" t="str">
            <v>Sobres Manila 81/2 X 11</v>
          </cell>
        </row>
        <row r="29">
          <cell r="C29">
            <v>1022</v>
          </cell>
          <cell r="D29" t="str">
            <v>Felpas Printek azul</v>
          </cell>
        </row>
        <row r="30">
          <cell r="C30">
            <v>1023</v>
          </cell>
          <cell r="D30" t="str">
            <v>Felpas Rojas Everprint</v>
          </cell>
        </row>
        <row r="31">
          <cell r="C31">
            <v>1024</v>
          </cell>
          <cell r="D31" t="str">
            <v>Felpas Rojas Uniball Onyx Micro</v>
          </cell>
        </row>
        <row r="32">
          <cell r="C32">
            <v>1025</v>
          </cell>
          <cell r="D32" t="str">
            <v>Felpas Azules Uniball Onyx Micro</v>
          </cell>
        </row>
        <row r="33">
          <cell r="C33">
            <v>1026</v>
          </cell>
          <cell r="D33" t="str">
            <v>Felpas Negras Uniball Onyx Micro</v>
          </cell>
        </row>
        <row r="34">
          <cell r="C34">
            <v>1028</v>
          </cell>
          <cell r="D34" t="str">
            <v xml:space="preserve">Felpas Azules Gel Uniball Impact </v>
          </cell>
        </row>
        <row r="35">
          <cell r="C35">
            <v>1029</v>
          </cell>
          <cell r="D35" t="str">
            <v>Felpa rollerball Talbot azul</v>
          </cell>
        </row>
        <row r="36">
          <cell r="C36">
            <v>1030</v>
          </cell>
          <cell r="D36" t="str">
            <v>Felpa rollerball Talbot negra</v>
          </cell>
        </row>
        <row r="37">
          <cell r="C37">
            <v>2137</v>
          </cell>
          <cell r="D37" t="str">
            <v>(2)Felpa rollerball Talbot negra</v>
          </cell>
        </row>
        <row r="38">
          <cell r="C38">
            <v>1031</v>
          </cell>
          <cell r="D38" t="str">
            <v>Lapiz Carbon</v>
          </cell>
        </row>
        <row r="39">
          <cell r="C39">
            <v>1032</v>
          </cell>
          <cell r="D39" t="str">
            <v>Portaminas 0.5mm</v>
          </cell>
        </row>
        <row r="40">
          <cell r="C40">
            <v>1033</v>
          </cell>
          <cell r="D40" t="str">
            <v>Minas 0.5</v>
          </cell>
        </row>
        <row r="41">
          <cell r="C41">
            <v>1034</v>
          </cell>
          <cell r="D41" t="str">
            <v>Felpas Printek negras</v>
          </cell>
        </row>
        <row r="42">
          <cell r="C42">
            <v>1035</v>
          </cell>
          <cell r="D42" t="str">
            <v>Lapiceros Azules Faber Castle</v>
          </cell>
        </row>
        <row r="43">
          <cell r="C43">
            <v>1036</v>
          </cell>
          <cell r="D43" t="str">
            <v>Lapiceros Negros Faber Castle</v>
          </cell>
        </row>
        <row r="44">
          <cell r="C44">
            <v>1037</v>
          </cell>
          <cell r="D44" t="str">
            <v>Lapiceros Azules Pelikan Pointec</v>
          </cell>
        </row>
        <row r="45">
          <cell r="C45">
            <v>1038</v>
          </cell>
          <cell r="D45" t="str">
            <v>Lapiceros Talbot Azul</v>
          </cell>
        </row>
        <row r="46">
          <cell r="C46">
            <v>2126</v>
          </cell>
          <cell r="D46" t="str">
            <v>(2) Lapiceros Tabolt Azul</v>
          </cell>
        </row>
        <row r="47">
          <cell r="C47">
            <v>2096</v>
          </cell>
          <cell r="D47" t="str">
            <v>Lapiceros</v>
          </cell>
        </row>
        <row r="48">
          <cell r="C48">
            <v>1040</v>
          </cell>
          <cell r="D48" t="str">
            <v>Grapadora</v>
          </cell>
        </row>
        <row r="49">
          <cell r="C49">
            <v>1043</v>
          </cell>
          <cell r="D49" t="str">
            <v>Grapas standard</v>
          </cell>
        </row>
        <row r="50">
          <cell r="C50">
            <v>1044</v>
          </cell>
          <cell r="D50" t="str">
            <v>Sacagrapa pequeño</v>
          </cell>
        </row>
        <row r="51">
          <cell r="C51">
            <v>1047</v>
          </cell>
          <cell r="D51" t="str">
            <v>Saca Grapa uso pesado</v>
          </cell>
        </row>
        <row r="52">
          <cell r="C52">
            <v>1048</v>
          </cell>
          <cell r="D52" t="str">
            <v>Perforadora 2 Hoyos</v>
          </cell>
        </row>
        <row r="53">
          <cell r="C53">
            <v>1049</v>
          </cell>
          <cell r="D53" t="str">
            <v>Perforadora 3 Hoyos</v>
          </cell>
        </row>
        <row r="54">
          <cell r="C54">
            <v>2075</v>
          </cell>
          <cell r="D54" t="str">
            <v>(2) Perforadora 3 Hoyos</v>
          </cell>
        </row>
        <row r="55">
          <cell r="C55">
            <v>1051</v>
          </cell>
          <cell r="D55" t="str">
            <v>Libretas Peq. Blanca rayada</v>
          </cell>
        </row>
        <row r="56">
          <cell r="C56">
            <v>2063</v>
          </cell>
          <cell r="D56" t="str">
            <v>(2) Libretas Peq. Blanca rayada</v>
          </cell>
        </row>
        <row r="57">
          <cell r="C57">
            <v>2127</v>
          </cell>
          <cell r="D57" t="str">
            <v>(3) Libreta Peq. Blanca Rayada</v>
          </cell>
        </row>
        <row r="58">
          <cell r="C58">
            <v>1052</v>
          </cell>
          <cell r="D58" t="str">
            <v>Libretas Gde. Blanca</v>
          </cell>
        </row>
        <row r="59">
          <cell r="C59">
            <v>1057</v>
          </cell>
          <cell r="D59" t="str">
            <v>Bandas (Gomitas)</v>
          </cell>
        </row>
        <row r="60">
          <cell r="C60">
            <v>1059</v>
          </cell>
          <cell r="D60" t="str">
            <v>Cinta Pegante invisible</v>
          </cell>
        </row>
        <row r="61">
          <cell r="C61">
            <v>2064</v>
          </cell>
          <cell r="D61" t="str">
            <v>(2)Cinta Pegante invisible</v>
          </cell>
        </row>
        <row r="62">
          <cell r="C62">
            <v>2181</v>
          </cell>
          <cell r="D62" t="str">
            <v>(3)Cinta Pegante invisible</v>
          </cell>
        </row>
        <row r="63">
          <cell r="C63">
            <v>1060</v>
          </cell>
          <cell r="D63" t="str">
            <v>Masking Tape 1" (color blanco)</v>
          </cell>
        </row>
        <row r="64">
          <cell r="C64">
            <v>1062</v>
          </cell>
          <cell r="D64" t="str">
            <v>Cinta Doble Cara</v>
          </cell>
        </row>
        <row r="65">
          <cell r="C65">
            <v>1063</v>
          </cell>
          <cell r="D65" t="str">
            <v>Cinta adhesiva de 3/4</v>
          </cell>
        </row>
        <row r="66">
          <cell r="C66">
            <v>2128</v>
          </cell>
          <cell r="D66" t="str">
            <v>(2)Cinta adhesiva de 3/4</v>
          </cell>
        </row>
        <row r="67">
          <cell r="C67">
            <v>1065</v>
          </cell>
          <cell r="D67" t="str">
            <v>Ganchos Acco</v>
          </cell>
        </row>
        <row r="68">
          <cell r="C68">
            <v>1066</v>
          </cell>
          <cell r="D68" t="str">
            <v>Paper Clips Jumbo</v>
          </cell>
        </row>
        <row r="69">
          <cell r="C69">
            <v>1068</v>
          </cell>
          <cell r="D69" t="str">
            <v>Paper Clips 33mm</v>
          </cell>
        </row>
        <row r="70">
          <cell r="C70">
            <v>1070</v>
          </cell>
          <cell r="D70" t="str">
            <v>Memoria USB16GB</v>
          </cell>
        </row>
        <row r="71">
          <cell r="C71">
            <v>1071</v>
          </cell>
          <cell r="D71" t="str">
            <v>Memoria USB32GB</v>
          </cell>
        </row>
        <row r="72">
          <cell r="C72">
            <v>1073</v>
          </cell>
          <cell r="D72" t="str">
            <v>Post It 10x15 color</v>
          </cell>
        </row>
        <row r="73">
          <cell r="C73">
            <v>2070</v>
          </cell>
          <cell r="D73" t="str">
            <v>(2) Post-It Mmemo 10x15</v>
          </cell>
        </row>
        <row r="74">
          <cell r="C74">
            <v>1074</v>
          </cell>
          <cell r="D74" t="str">
            <v xml:space="preserve">Post It Memo Tip 3x5 </v>
          </cell>
        </row>
        <row r="75">
          <cell r="C75">
            <v>1075</v>
          </cell>
          <cell r="D75" t="str">
            <v>Post-It Memo Tip 3x3</v>
          </cell>
        </row>
        <row r="76">
          <cell r="C76">
            <v>2068</v>
          </cell>
          <cell r="D76" t="str">
            <v>(2) Post-it Memo Tip 3x3</v>
          </cell>
        </row>
        <row r="77">
          <cell r="C77">
            <v>1076</v>
          </cell>
          <cell r="D77" t="str">
            <v>Cera para contar</v>
          </cell>
        </row>
        <row r="78">
          <cell r="C78">
            <v>1077</v>
          </cell>
          <cell r="D78" t="str">
            <v>Post It Mini Memo Tip 1 1/2x2 (pequeño)</v>
          </cell>
        </row>
        <row r="79">
          <cell r="C79">
            <v>2069</v>
          </cell>
          <cell r="D79" t="str">
            <v>(2)Post-It MemoTip 11/2x2</v>
          </cell>
        </row>
        <row r="80">
          <cell r="C80">
            <v>2135</v>
          </cell>
          <cell r="D80" t="str">
            <v>(3)Post-It MemoTip 11/2x2</v>
          </cell>
        </row>
        <row r="81">
          <cell r="C81">
            <v>1080</v>
          </cell>
          <cell r="D81" t="str">
            <v xml:space="preserve">Sharpie Azul </v>
          </cell>
        </row>
        <row r="82">
          <cell r="C82">
            <v>1081</v>
          </cell>
          <cell r="D82" t="str">
            <v>Sharpie Verde</v>
          </cell>
        </row>
        <row r="83">
          <cell r="C83">
            <v>2073</v>
          </cell>
          <cell r="D83" t="str">
            <v>(2)Sharpie verde</v>
          </cell>
        </row>
        <row r="84">
          <cell r="C84">
            <v>1082</v>
          </cell>
          <cell r="D84" t="str">
            <v>Resaltador azul</v>
          </cell>
        </row>
        <row r="85">
          <cell r="C85">
            <v>1083</v>
          </cell>
          <cell r="D85" t="str">
            <v>Resaltador naranja</v>
          </cell>
        </row>
        <row r="86">
          <cell r="C86">
            <v>1084</v>
          </cell>
          <cell r="D86" t="str">
            <v>Resaltador rosado</v>
          </cell>
        </row>
        <row r="87">
          <cell r="C87">
            <v>1085</v>
          </cell>
          <cell r="D87" t="str">
            <v>Resaltador amarillo</v>
          </cell>
        </row>
        <row r="88">
          <cell r="C88">
            <v>2138</v>
          </cell>
          <cell r="D88" t="str">
            <v>(2)Resaltador amarillo</v>
          </cell>
        </row>
        <row r="89">
          <cell r="C89">
            <v>1086</v>
          </cell>
          <cell r="D89" t="str">
            <v>Sharpie negro</v>
          </cell>
        </row>
        <row r="90">
          <cell r="C90">
            <v>2072</v>
          </cell>
          <cell r="D90" t="str">
            <v>(2) Sharpie negro</v>
          </cell>
        </row>
        <row r="91">
          <cell r="C91">
            <v>1087</v>
          </cell>
          <cell r="D91" t="str">
            <v>Sharpie Rojo</v>
          </cell>
        </row>
        <row r="92">
          <cell r="C92">
            <v>1088</v>
          </cell>
          <cell r="D92" t="str">
            <v>Marcadores Pizarra</v>
          </cell>
        </row>
        <row r="93">
          <cell r="C93">
            <v>1091</v>
          </cell>
          <cell r="D93" t="str">
            <v>Clips Billeteros 51mm</v>
          </cell>
        </row>
        <row r="94">
          <cell r="C94">
            <v>2130</v>
          </cell>
          <cell r="D94" t="str">
            <v>(3)Clips Billeteros 51mm</v>
          </cell>
        </row>
        <row r="95">
          <cell r="C95">
            <v>1093</v>
          </cell>
          <cell r="D95" t="str">
            <v>Clips Billeteros 41mm</v>
          </cell>
        </row>
        <row r="96">
          <cell r="C96">
            <v>2131</v>
          </cell>
          <cell r="D96" t="str">
            <v>(2)Clips Billeteros 41mm</v>
          </cell>
        </row>
        <row r="97">
          <cell r="C97">
            <v>1095</v>
          </cell>
          <cell r="D97" t="str">
            <v xml:space="preserve">Clips Billeteros32mm </v>
          </cell>
        </row>
        <row r="98">
          <cell r="C98">
            <v>2133</v>
          </cell>
          <cell r="D98" t="str">
            <v xml:space="preserve">(2)Clips Billeteros32mm </v>
          </cell>
        </row>
        <row r="99">
          <cell r="C99">
            <v>1097</v>
          </cell>
          <cell r="D99" t="str">
            <v>Clips Billeteros 25mm</v>
          </cell>
        </row>
        <row r="100">
          <cell r="C100">
            <v>2065</v>
          </cell>
          <cell r="D100" t="str">
            <v>(2)Clips Billeteros 25mm</v>
          </cell>
        </row>
        <row r="101">
          <cell r="C101">
            <v>2129</v>
          </cell>
          <cell r="D101" t="str">
            <v>(3)Clips Billeteros 25mm</v>
          </cell>
        </row>
        <row r="102">
          <cell r="C102">
            <v>1099</v>
          </cell>
          <cell r="D102" t="str">
            <v>Clips Billeteros 1/2</v>
          </cell>
        </row>
        <row r="103">
          <cell r="C103">
            <v>1098</v>
          </cell>
          <cell r="D103" t="str">
            <v>Clips Billeteros 19mm</v>
          </cell>
        </row>
        <row r="104">
          <cell r="C104">
            <v>1100</v>
          </cell>
          <cell r="D104" t="str">
            <v>Pilas AAA paquete de 2/1</v>
          </cell>
        </row>
        <row r="105">
          <cell r="C105">
            <v>1101</v>
          </cell>
          <cell r="D105" t="str">
            <v>Pilas AA paquete de 2/1</v>
          </cell>
        </row>
        <row r="106">
          <cell r="C106">
            <v>1103</v>
          </cell>
          <cell r="D106" t="str">
            <v>Pilas AA paquete de 4</v>
          </cell>
        </row>
        <row r="107">
          <cell r="C107">
            <v>1106</v>
          </cell>
          <cell r="D107" t="str">
            <v>Pilas 9V (cuadrada)</v>
          </cell>
        </row>
        <row r="108">
          <cell r="C108">
            <v>1107</v>
          </cell>
          <cell r="D108" t="str">
            <v xml:space="preserve">Pilas 23A </v>
          </cell>
        </row>
        <row r="109">
          <cell r="C109">
            <v>1108</v>
          </cell>
          <cell r="D109" t="str">
            <v>Liquid Paper Lapiz</v>
          </cell>
        </row>
        <row r="110">
          <cell r="C110">
            <v>1109</v>
          </cell>
          <cell r="D110" t="str">
            <v>Liquid Paper Brocha</v>
          </cell>
        </row>
        <row r="111">
          <cell r="C111">
            <v>1111</v>
          </cell>
          <cell r="D111" t="str">
            <v>Sacapunta</v>
          </cell>
        </row>
        <row r="112">
          <cell r="C112">
            <v>1112</v>
          </cell>
          <cell r="D112" t="str">
            <v>Tijeras</v>
          </cell>
        </row>
        <row r="113">
          <cell r="C113">
            <v>1113</v>
          </cell>
          <cell r="D113" t="str">
            <v>Reglas</v>
          </cell>
        </row>
        <row r="114">
          <cell r="C114">
            <v>1114</v>
          </cell>
          <cell r="D114" t="str">
            <v>Borras</v>
          </cell>
        </row>
        <row r="115">
          <cell r="C115">
            <v>1115</v>
          </cell>
          <cell r="D115" t="str">
            <v>Pines (chinchetas)</v>
          </cell>
        </row>
        <row r="116">
          <cell r="C116">
            <v>1117</v>
          </cell>
          <cell r="D116" t="str">
            <v>Mouse Pad</v>
          </cell>
        </row>
        <row r="117">
          <cell r="C117">
            <v>1119</v>
          </cell>
          <cell r="D117" t="str">
            <v>CD</v>
          </cell>
        </row>
        <row r="118">
          <cell r="C118">
            <v>1120</v>
          </cell>
          <cell r="D118" t="str">
            <v>DVD</v>
          </cell>
        </row>
        <row r="119">
          <cell r="C119">
            <v>1122</v>
          </cell>
          <cell r="D119" t="str">
            <v>Carpetas vinyl 1"</v>
          </cell>
        </row>
        <row r="120">
          <cell r="C120">
            <v>1123</v>
          </cell>
          <cell r="D120" t="str">
            <v>Carpetas vinyl 1½"</v>
          </cell>
        </row>
        <row r="121">
          <cell r="C121">
            <v>1124</v>
          </cell>
          <cell r="D121" t="str">
            <v>Carpetas vinyl 2"</v>
          </cell>
        </row>
        <row r="122">
          <cell r="C122">
            <v>1125</v>
          </cell>
          <cell r="D122" t="str">
            <v>Carpetas vinyl 3"</v>
          </cell>
        </row>
        <row r="123">
          <cell r="C123">
            <v>2183</v>
          </cell>
          <cell r="D123" t="str">
            <v>(2 )Carpetas vinyl 3"</v>
          </cell>
        </row>
        <row r="124">
          <cell r="C124">
            <v>1126</v>
          </cell>
          <cell r="D124" t="str">
            <v>Carpetas vinyl 4"</v>
          </cell>
        </row>
        <row r="125">
          <cell r="C125">
            <v>1127</v>
          </cell>
          <cell r="D125" t="str">
            <v>Carpetas vinyl 5"</v>
          </cell>
        </row>
        <row r="126">
          <cell r="C126">
            <v>1128</v>
          </cell>
          <cell r="D126" t="str">
            <v>Espiral para encuadernación 6mm</v>
          </cell>
        </row>
        <row r="127">
          <cell r="C127">
            <v>1130</v>
          </cell>
          <cell r="D127" t="str">
            <v>Espiral para encuadernación 14mm</v>
          </cell>
        </row>
        <row r="128">
          <cell r="C128">
            <v>1129</v>
          </cell>
          <cell r="D128" t="str">
            <v>Espiral para encuadernación 12mm</v>
          </cell>
        </row>
        <row r="129">
          <cell r="C129">
            <v>1131</v>
          </cell>
          <cell r="D129" t="str">
            <v>Espiral para encuadernación 16mm</v>
          </cell>
        </row>
        <row r="130">
          <cell r="C130">
            <v>1132</v>
          </cell>
          <cell r="D130" t="str">
            <v>Espiral para encuadernación 19mm</v>
          </cell>
        </row>
        <row r="131">
          <cell r="C131">
            <v>1133</v>
          </cell>
          <cell r="D131" t="str">
            <v>Pegamento fuerte liquido Coqui</v>
          </cell>
        </row>
        <row r="132">
          <cell r="C132">
            <v>2071</v>
          </cell>
          <cell r="D132" t="str">
            <v>Pegamneto Fuerte UHU</v>
          </cell>
        </row>
        <row r="133">
          <cell r="C133">
            <v>1140</v>
          </cell>
          <cell r="D133" t="str">
            <v>Zafacon de escritorio</v>
          </cell>
        </row>
        <row r="134">
          <cell r="C134">
            <v>1141</v>
          </cell>
          <cell r="D134" t="str">
            <v>Rollo Papel Sumadora</v>
          </cell>
        </row>
        <row r="135">
          <cell r="C135">
            <v>2066</v>
          </cell>
          <cell r="D135" t="str">
            <v>(2) Rollo papel sumadora</v>
          </cell>
        </row>
        <row r="136">
          <cell r="C136">
            <v>1142</v>
          </cell>
          <cell r="D136" t="str">
            <v>Archivo acordeon</v>
          </cell>
        </row>
        <row r="137">
          <cell r="C137">
            <v>1143</v>
          </cell>
          <cell r="D137" t="str">
            <v>Juego para escritorios</v>
          </cell>
        </row>
        <row r="138">
          <cell r="C138">
            <v>1144</v>
          </cell>
          <cell r="D138" t="str">
            <v>Juego Bandeja Escritorio</v>
          </cell>
        </row>
        <row r="139">
          <cell r="C139">
            <v>2185</v>
          </cell>
          <cell r="D139" t="str">
            <v>(2)Juego Bandeja Escritorio</v>
          </cell>
        </row>
        <row r="140">
          <cell r="C140">
            <v>1145</v>
          </cell>
          <cell r="D140" t="str">
            <v>Porta Lapices</v>
          </cell>
        </row>
        <row r="141">
          <cell r="C141">
            <v>1146</v>
          </cell>
          <cell r="D141" t="str">
            <v>Porta Libreta</v>
          </cell>
        </row>
        <row r="142">
          <cell r="C142">
            <v>1147</v>
          </cell>
          <cell r="D142" t="str">
            <v>Label mamey</v>
          </cell>
        </row>
        <row r="143">
          <cell r="C143">
            <v>1148</v>
          </cell>
          <cell r="D143" t="str">
            <v>Pizarra corcho</v>
          </cell>
        </row>
        <row r="144">
          <cell r="C144">
            <v>1150</v>
          </cell>
          <cell r="D144" t="str">
            <v>USB CIMO 2016</v>
          </cell>
        </row>
        <row r="145">
          <cell r="C145">
            <v>1153</v>
          </cell>
          <cell r="D145" t="str">
            <v>Pegamento en Barra</v>
          </cell>
        </row>
        <row r="146">
          <cell r="C146">
            <v>2132</v>
          </cell>
          <cell r="D146" t="str">
            <v>(2)Pegamento en Barra</v>
          </cell>
        </row>
        <row r="147">
          <cell r="C147">
            <v>2182</v>
          </cell>
          <cell r="D147" t="str">
            <v>(3)Pegamento en Barra</v>
          </cell>
        </row>
        <row r="148">
          <cell r="C148">
            <v>1154</v>
          </cell>
          <cell r="D148" t="str">
            <v>Pegamento blanco</v>
          </cell>
        </row>
        <row r="149">
          <cell r="C149">
            <v>1155</v>
          </cell>
          <cell r="D149" t="str">
            <v>Agendas Annual</v>
          </cell>
        </row>
        <row r="150">
          <cell r="C150">
            <v>2136</v>
          </cell>
          <cell r="D150" t="str">
            <v>(2) Agendas Annual</v>
          </cell>
        </row>
        <row r="151">
          <cell r="C151">
            <v>1156</v>
          </cell>
          <cell r="D151" t="str">
            <v>Mascarillas desechables</v>
          </cell>
        </row>
        <row r="152">
          <cell r="C152">
            <v>1158</v>
          </cell>
          <cell r="D152" t="str">
            <v>Gel Antibacterial</v>
          </cell>
        </row>
        <row r="153">
          <cell r="C153">
            <v>1161</v>
          </cell>
          <cell r="D153" t="str">
            <v xml:space="preserve">Alcohol Isopropilico </v>
          </cell>
        </row>
        <row r="154">
          <cell r="C154">
            <v>2156</v>
          </cell>
          <cell r="D154" t="str">
            <v>(2) Alcohol Isopropilico</v>
          </cell>
        </row>
        <row r="155">
          <cell r="C155">
            <v>2000</v>
          </cell>
          <cell r="D155" t="str">
            <v>Café Santo Domingo molido 1lb</v>
          </cell>
        </row>
        <row r="156">
          <cell r="C156">
            <v>2097</v>
          </cell>
          <cell r="D156" t="str">
            <v>(2) café santo dmingo</v>
          </cell>
        </row>
        <row r="157">
          <cell r="C157">
            <v>2139</v>
          </cell>
          <cell r="D157" t="str">
            <v>(2) café santo dmingo</v>
          </cell>
        </row>
        <row r="158">
          <cell r="C158">
            <v>2167</v>
          </cell>
          <cell r="D158" t="str">
            <v>(3) café Santo Domingo</v>
          </cell>
        </row>
        <row r="159">
          <cell r="C159">
            <v>2008</v>
          </cell>
          <cell r="D159" t="str">
            <v xml:space="preserve">Te de frutas </v>
          </cell>
        </row>
        <row r="160">
          <cell r="C160">
            <v>2009</v>
          </cell>
          <cell r="D160" t="str">
            <v>Agua de 16 onz</v>
          </cell>
        </row>
        <row r="161">
          <cell r="C161">
            <v>2140</v>
          </cell>
          <cell r="D161" t="str">
            <v>(2) Agua 16onz</v>
          </cell>
        </row>
        <row r="162">
          <cell r="C162">
            <v>2164</v>
          </cell>
          <cell r="D162" t="str">
            <v>(3) agua de 16 OZ</v>
          </cell>
        </row>
        <row r="163">
          <cell r="C163">
            <v>2010</v>
          </cell>
          <cell r="D163" t="str">
            <v>Te de Manzanilla</v>
          </cell>
        </row>
        <row r="164">
          <cell r="C164">
            <v>2011</v>
          </cell>
          <cell r="D164" t="str">
            <v>Te de Manzanilla y Anis</v>
          </cell>
        </row>
        <row r="165">
          <cell r="C165">
            <v>2098</v>
          </cell>
          <cell r="D165" t="str">
            <v>(2)Te manzanilla y anis</v>
          </cell>
        </row>
        <row r="166">
          <cell r="C166">
            <v>2162</v>
          </cell>
          <cell r="D166" t="str">
            <v>(3) Te manzanilla y anis</v>
          </cell>
        </row>
        <row r="167">
          <cell r="C167">
            <v>2168</v>
          </cell>
          <cell r="D167" t="str">
            <v>(4) Te manzanilla y anis</v>
          </cell>
        </row>
        <row r="168">
          <cell r="C168">
            <v>2014</v>
          </cell>
          <cell r="D168" t="str">
            <v>Vasos de papel No. 4</v>
          </cell>
        </row>
        <row r="169">
          <cell r="C169">
            <v>2016</v>
          </cell>
          <cell r="D169" t="str">
            <v>Servilletas C-Fold</v>
          </cell>
        </row>
        <row r="170">
          <cell r="C170">
            <v>2100</v>
          </cell>
          <cell r="D170" t="str">
            <v>(2) Servilletas C-Fold</v>
          </cell>
        </row>
        <row r="171">
          <cell r="C171">
            <v>2141</v>
          </cell>
          <cell r="D171" t="str">
            <v>(3)Servilletas C-Fold</v>
          </cell>
        </row>
        <row r="172">
          <cell r="C172">
            <v>2169</v>
          </cell>
          <cell r="D172" t="str">
            <v>(4)Servilletas C-Fold</v>
          </cell>
        </row>
        <row r="173">
          <cell r="C173">
            <v>2017</v>
          </cell>
          <cell r="D173" t="str">
            <v>Azucar Blanca</v>
          </cell>
        </row>
        <row r="174">
          <cell r="C174">
            <v>2101</v>
          </cell>
          <cell r="D174" t="str">
            <v>(2)Azucar Blanca</v>
          </cell>
        </row>
        <row r="175">
          <cell r="C175">
            <v>2018</v>
          </cell>
          <cell r="D175" t="str">
            <v>Azucar parda</v>
          </cell>
        </row>
        <row r="176">
          <cell r="C176">
            <v>2102</v>
          </cell>
          <cell r="D176" t="str">
            <v>(2) Azucar parda</v>
          </cell>
        </row>
        <row r="177">
          <cell r="C177">
            <v>2019</v>
          </cell>
          <cell r="D177" t="str">
            <v>Cremora Lite</v>
          </cell>
        </row>
        <row r="178">
          <cell r="C178">
            <v>2103</v>
          </cell>
          <cell r="D178" t="str">
            <v>(2) Cremora Lite</v>
          </cell>
        </row>
        <row r="179">
          <cell r="C179">
            <v>2020</v>
          </cell>
          <cell r="D179" t="str">
            <v>Cremora Nestle 22Onz</v>
          </cell>
        </row>
        <row r="180">
          <cell r="C180">
            <v>2163</v>
          </cell>
          <cell r="D180" t="str">
            <v>(3) Cremora Nestle 22 onz</v>
          </cell>
        </row>
        <row r="181">
          <cell r="C181">
            <v>2107</v>
          </cell>
          <cell r="D181" t="str">
            <v>(2)Cremora Nestle 22Onz</v>
          </cell>
        </row>
        <row r="182">
          <cell r="C182">
            <v>2166</v>
          </cell>
          <cell r="D182" t="str">
            <v>(4) Cremora Nestle 22 Onz</v>
          </cell>
        </row>
        <row r="183">
          <cell r="C183">
            <v>2022</v>
          </cell>
          <cell r="D183" t="str">
            <v>Té genjibre/limón</v>
          </cell>
        </row>
        <row r="184">
          <cell r="C184">
            <v>2024</v>
          </cell>
          <cell r="D184" t="str">
            <v>Vasos de pepel No.7</v>
          </cell>
        </row>
        <row r="185">
          <cell r="C185">
            <v>2161</v>
          </cell>
          <cell r="D185" t="str">
            <v>(2) Vasos de papel No. 7</v>
          </cell>
        </row>
        <row r="186">
          <cell r="C186">
            <v>2174</v>
          </cell>
          <cell r="D186" t="str">
            <v>(3) Vasos de papel No. 7</v>
          </cell>
        </row>
        <row r="187">
          <cell r="C187">
            <v>2106</v>
          </cell>
          <cell r="D187" t="str">
            <v>(2) Te de jengibre y limon</v>
          </cell>
        </row>
        <row r="188">
          <cell r="C188">
            <v>2160</v>
          </cell>
          <cell r="D188" t="str">
            <v>(3) Te gejibre y limon</v>
          </cell>
        </row>
        <row r="189">
          <cell r="C189">
            <v>2165</v>
          </cell>
          <cell r="D189" t="str">
            <v>(4) Te Genjibre y limon</v>
          </cell>
        </row>
        <row r="190">
          <cell r="C190">
            <v>2027</v>
          </cell>
          <cell r="D190" t="str">
            <v>Vasos Plasticos No. 10</v>
          </cell>
        </row>
        <row r="191">
          <cell r="C191">
            <v>2109</v>
          </cell>
          <cell r="D191" t="str">
            <v>(2) Vasos plasticos No. 10</v>
          </cell>
        </row>
        <row r="192">
          <cell r="C192">
            <v>2175</v>
          </cell>
          <cell r="D192" t="str">
            <v>(3) Vasos plasticos No. 10</v>
          </cell>
        </row>
        <row r="193">
          <cell r="C193">
            <v>2028</v>
          </cell>
          <cell r="D193" t="str">
            <v>Servilletas</v>
          </cell>
        </row>
        <row r="194">
          <cell r="C194">
            <v>2111</v>
          </cell>
          <cell r="D194" t="str">
            <v xml:space="preserve">(2) Servilletas </v>
          </cell>
        </row>
        <row r="195">
          <cell r="C195">
            <v>2144</v>
          </cell>
          <cell r="D195" t="str">
            <v>(3) Servilletas</v>
          </cell>
        </row>
        <row r="196">
          <cell r="C196">
            <v>2172</v>
          </cell>
          <cell r="D196" t="str">
            <v>(4) servilleta</v>
          </cell>
        </row>
        <row r="197">
          <cell r="C197">
            <v>2030</v>
          </cell>
          <cell r="D197" t="str">
            <v>Escobas</v>
          </cell>
        </row>
        <row r="198">
          <cell r="C198">
            <v>2155</v>
          </cell>
          <cell r="D198" t="str">
            <v>(2) Escobas</v>
          </cell>
        </row>
        <row r="199">
          <cell r="C199">
            <v>2031</v>
          </cell>
          <cell r="D199" t="str">
            <v>Suapes</v>
          </cell>
        </row>
        <row r="200">
          <cell r="C200">
            <v>2104</v>
          </cell>
          <cell r="D200" t="str">
            <v>(2) Suapes</v>
          </cell>
        </row>
        <row r="201">
          <cell r="C201">
            <v>2158</v>
          </cell>
          <cell r="D201" t="str">
            <v>(3) suapes</v>
          </cell>
        </row>
        <row r="202">
          <cell r="C202">
            <v>2032</v>
          </cell>
          <cell r="D202" t="str">
            <v>Fundas blancas para cocina</v>
          </cell>
        </row>
        <row r="203">
          <cell r="C203">
            <v>2110</v>
          </cell>
          <cell r="D203" t="str">
            <v>(2) Fundas blancas cocina</v>
          </cell>
        </row>
        <row r="204">
          <cell r="C204">
            <v>2143</v>
          </cell>
          <cell r="D204" t="str">
            <v>(3) Fundas blancas cocina</v>
          </cell>
        </row>
        <row r="205">
          <cell r="C205">
            <v>2034</v>
          </cell>
          <cell r="D205" t="str">
            <v>Cloro</v>
          </cell>
        </row>
        <row r="206">
          <cell r="C206">
            <v>2035</v>
          </cell>
          <cell r="D206" t="str">
            <v>Detergente en polvo</v>
          </cell>
        </row>
        <row r="207">
          <cell r="C207">
            <v>2112</v>
          </cell>
          <cell r="D207" t="str">
            <v xml:space="preserve">(2) Detergente en polvo </v>
          </cell>
        </row>
        <row r="208">
          <cell r="C208">
            <v>2145</v>
          </cell>
          <cell r="D208" t="str">
            <v>(3)Detergente en polvo</v>
          </cell>
        </row>
        <row r="209">
          <cell r="C209">
            <v>2037</v>
          </cell>
          <cell r="D209" t="str">
            <v>Detergente Liquido para pisos</v>
          </cell>
        </row>
        <row r="210">
          <cell r="C210">
            <v>2113</v>
          </cell>
          <cell r="D210" t="str">
            <v>(2) Detergente liquido pisos</v>
          </cell>
        </row>
        <row r="211">
          <cell r="C211">
            <v>2146</v>
          </cell>
          <cell r="D211" t="str">
            <v>(3) Detergente liquido pisos</v>
          </cell>
        </row>
        <row r="212">
          <cell r="C212">
            <v>2171</v>
          </cell>
          <cell r="D212" t="str">
            <v>(4) Deterngente liquido para pisos</v>
          </cell>
        </row>
        <row r="213">
          <cell r="C213">
            <v>2038</v>
          </cell>
          <cell r="D213" t="str">
            <v>Desinfectante/ambientador</v>
          </cell>
        </row>
        <row r="214">
          <cell r="C214">
            <v>2118</v>
          </cell>
          <cell r="D214" t="str">
            <v>(2) Desinfectante/ambientador</v>
          </cell>
        </row>
        <row r="215">
          <cell r="C215">
            <v>2148</v>
          </cell>
          <cell r="D215" t="str">
            <v>(3) Desinfectante/ ambientador</v>
          </cell>
        </row>
        <row r="216">
          <cell r="C216">
            <v>2039</v>
          </cell>
          <cell r="D216" t="str">
            <v>Esponja de fregar</v>
          </cell>
        </row>
        <row r="217">
          <cell r="C217">
            <v>2119</v>
          </cell>
          <cell r="D217" t="str">
            <v>(2) Esponja de fregar</v>
          </cell>
        </row>
        <row r="218">
          <cell r="C218">
            <v>2149</v>
          </cell>
          <cell r="D218" t="str">
            <v>(3) Esponja de fregar</v>
          </cell>
        </row>
        <row r="219">
          <cell r="C219">
            <v>2040</v>
          </cell>
          <cell r="D219" t="str">
            <v xml:space="preserve">Lavaplatos liquido </v>
          </cell>
        </row>
        <row r="220">
          <cell r="C220">
            <v>2120</v>
          </cell>
          <cell r="D220" t="str">
            <v>(2) Lavaplatos liquidos</v>
          </cell>
        </row>
        <row r="221">
          <cell r="C221">
            <v>2150</v>
          </cell>
          <cell r="D221" t="str">
            <v>(3) Lavaplatos liquido</v>
          </cell>
        </row>
        <row r="222">
          <cell r="C222">
            <v>2041</v>
          </cell>
          <cell r="D222" t="str">
            <v>Paños de cocina</v>
          </cell>
        </row>
        <row r="223">
          <cell r="C223">
            <v>2157</v>
          </cell>
          <cell r="D223" t="str">
            <v>(2) paños e cocina 3/1</v>
          </cell>
        </row>
        <row r="224">
          <cell r="C224">
            <v>2042</v>
          </cell>
          <cell r="D224" t="str">
            <v>Guantes para limpieza</v>
          </cell>
        </row>
        <row r="225">
          <cell r="C225">
            <v>2121</v>
          </cell>
          <cell r="D225" t="str">
            <v>(2)Guantespara limpieza</v>
          </cell>
        </row>
        <row r="226">
          <cell r="C226">
            <v>2151</v>
          </cell>
          <cell r="D226" t="str">
            <v>(3) Guantes para limpieza</v>
          </cell>
        </row>
        <row r="227">
          <cell r="C227">
            <v>2178</v>
          </cell>
          <cell r="D227" t="str">
            <v>(4) Gunates para limpieza</v>
          </cell>
        </row>
        <row r="228">
          <cell r="C228">
            <v>2043</v>
          </cell>
          <cell r="D228" t="str">
            <v>Cuchara plasticas</v>
          </cell>
        </row>
        <row r="229">
          <cell r="C229">
            <v>2044</v>
          </cell>
          <cell r="D229" t="str">
            <v>Tenedores plasticos</v>
          </cell>
        </row>
        <row r="230">
          <cell r="C230">
            <v>2046</v>
          </cell>
          <cell r="D230" t="str">
            <v>Platos desechables No. 6</v>
          </cell>
        </row>
        <row r="231">
          <cell r="C231">
            <v>2122</v>
          </cell>
          <cell r="D231" t="str">
            <v>(2) Platos deschables No.6</v>
          </cell>
        </row>
        <row r="232">
          <cell r="C232">
            <v>2154</v>
          </cell>
          <cell r="D232" t="str">
            <v>(3) Platos desechables No. 6</v>
          </cell>
        </row>
        <row r="233">
          <cell r="C233">
            <v>2114</v>
          </cell>
          <cell r="D233" t="str">
            <v>(2) Tenedores plasticos</v>
          </cell>
        </row>
        <row r="234">
          <cell r="C234">
            <v>2047</v>
          </cell>
          <cell r="D234" t="str">
            <v>Platos desechables No. 9</v>
          </cell>
        </row>
        <row r="235">
          <cell r="C235">
            <v>2115</v>
          </cell>
          <cell r="D235" t="str">
            <v>(2) Platos deschables No.9</v>
          </cell>
        </row>
        <row r="236">
          <cell r="C236">
            <v>2153</v>
          </cell>
          <cell r="D236" t="str">
            <v>(3) Platos desechable No.9</v>
          </cell>
        </row>
        <row r="237">
          <cell r="C237">
            <v>2048</v>
          </cell>
          <cell r="D237" t="str">
            <v>Papel de Baño de dispensador</v>
          </cell>
        </row>
        <row r="238">
          <cell r="C238">
            <v>2105</v>
          </cell>
          <cell r="D238" t="str">
            <v xml:space="preserve">(2) Papel dispensador </v>
          </cell>
        </row>
        <row r="239">
          <cell r="C239">
            <v>2159</v>
          </cell>
          <cell r="D239" t="str">
            <v>(3) Papel dispensador</v>
          </cell>
        </row>
        <row r="240">
          <cell r="C240">
            <v>2170</v>
          </cell>
          <cell r="D240" t="str">
            <v>(4) Papel dispensador</v>
          </cell>
        </row>
        <row r="241">
          <cell r="C241">
            <v>2050</v>
          </cell>
          <cell r="D241" t="str">
            <v>Te anis</v>
          </cell>
        </row>
        <row r="242">
          <cell r="C242">
            <v>2116</v>
          </cell>
          <cell r="D242" t="str">
            <v>(2) Te anis</v>
          </cell>
        </row>
        <row r="243">
          <cell r="C243">
            <v>2051</v>
          </cell>
          <cell r="D243" t="str">
            <v xml:space="preserve">Paper Clips 50mm </v>
          </cell>
        </row>
        <row r="244">
          <cell r="C244">
            <v>2052</v>
          </cell>
          <cell r="D244" t="str">
            <v>Memoria 8GB</v>
          </cell>
        </row>
        <row r="245">
          <cell r="C245">
            <v>2053</v>
          </cell>
          <cell r="D245" t="str">
            <v>Fundas negras baño</v>
          </cell>
        </row>
        <row r="246">
          <cell r="C246">
            <v>2108</v>
          </cell>
          <cell r="D246" t="str">
            <v>(2) Fundas Negras baño</v>
          </cell>
        </row>
        <row r="247">
          <cell r="C247">
            <v>2142</v>
          </cell>
          <cell r="D247" t="str">
            <v>(3) Fundas Negras baño</v>
          </cell>
        </row>
        <row r="248">
          <cell r="C248">
            <v>2054</v>
          </cell>
          <cell r="D248" t="str">
            <v>Endulzante splenda</v>
          </cell>
        </row>
        <row r="249">
          <cell r="C249">
            <v>2099</v>
          </cell>
          <cell r="D249" t="str">
            <v>(2)Endulzante Splenda</v>
          </cell>
        </row>
        <row r="250">
          <cell r="C250">
            <v>2176</v>
          </cell>
          <cell r="D250" t="str">
            <v>(3)Endulzante Splenda</v>
          </cell>
        </row>
        <row r="251">
          <cell r="C251">
            <v>2055</v>
          </cell>
          <cell r="D251" t="str">
            <v>Endulzante Stivia</v>
          </cell>
        </row>
        <row r="252">
          <cell r="C252">
            <v>2177</v>
          </cell>
          <cell r="D252" t="str">
            <v>(2)Endulzante Stivia</v>
          </cell>
        </row>
        <row r="253">
          <cell r="C253">
            <v>2056</v>
          </cell>
          <cell r="D253" t="str">
            <v>Label Blanco</v>
          </cell>
        </row>
        <row r="254">
          <cell r="C254">
            <v>2057</v>
          </cell>
          <cell r="D254" t="str">
            <v>Papel de Baño BRAVO</v>
          </cell>
        </row>
        <row r="255">
          <cell r="C255">
            <v>2058</v>
          </cell>
          <cell r="D255" t="str">
            <v>platos desechables No.7</v>
          </cell>
        </row>
        <row r="256">
          <cell r="C256">
            <v>2123</v>
          </cell>
          <cell r="D256" t="str">
            <v>(2)Platos deschables No.7</v>
          </cell>
        </row>
        <row r="257">
          <cell r="C257">
            <v>2152</v>
          </cell>
          <cell r="D257" t="str">
            <v>(3) Platos desechable No.7</v>
          </cell>
        </row>
        <row r="258">
          <cell r="C258">
            <v>2059</v>
          </cell>
          <cell r="D258" t="str">
            <v>Cloro de marca</v>
          </cell>
        </row>
        <row r="259">
          <cell r="C259">
            <v>2117</v>
          </cell>
          <cell r="D259" t="str">
            <v>(2) Cloro marca</v>
          </cell>
        </row>
        <row r="260">
          <cell r="C260">
            <v>2147</v>
          </cell>
          <cell r="D260" t="str">
            <v>(3) Cloro Lider</v>
          </cell>
        </row>
        <row r="261">
          <cell r="C261">
            <v>2173</v>
          </cell>
          <cell r="D261" t="str">
            <v>(4) Cloro clorox</v>
          </cell>
        </row>
        <row r="262">
          <cell r="C262">
            <v>2061</v>
          </cell>
          <cell r="D262" t="str">
            <v>PAPEL BOND 81/2 X 14</v>
          </cell>
        </row>
        <row r="263">
          <cell r="C263">
            <v>2076</v>
          </cell>
          <cell r="D263" t="str">
            <v xml:space="preserve">Mochilas </v>
          </cell>
        </row>
        <row r="264">
          <cell r="C264">
            <v>2077</v>
          </cell>
          <cell r="D264" t="str">
            <v>Cuaderno</v>
          </cell>
        </row>
        <row r="265">
          <cell r="C265">
            <v>2078</v>
          </cell>
          <cell r="D265" t="str">
            <v>Lapices mochila</v>
          </cell>
        </row>
        <row r="266">
          <cell r="C266">
            <v>2079</v>
          </cell>
          <cell r="D266" t="str">
            <v>Gomas de borrar (mochila)</v>
          </cell>
        </row>
        <row r="267">
          <cell r="C267">
            <v>2080</v>
          </cell>
          <cell r="D267" t="str">
            <v>Reglas  mochila</v>
          </cell>
        </row>
        <row r="268">
          <cell r="C268">
            <v>2081</v>
          </cell>
          <cell r="D268" t="str">
            <v>Lapices de colores</v>
          </cell>
        </row>
        <row r="269">
          <cell r="C269">
            <v>2082</v>
          </cell>
          <cell r="D269" t="str">
            <v>sacapunta mochila</v>
          </cell>
        </row>
        <row r="270">
          <cell r="C270">
            <v>2083</v>
          </cell>
          <cell r="D270" t="str">
            <v>Cartuchera plastica</v>
          </cell>
        </row>
        <row r="271">
          <cell r="C271">
            <v>2084</v>
          </cell>
          <cell r="D271" t="str">
            <v>Tempera mochila</v>
          </cell>
        </row>
        <row r="272">
          <cell r="C272">
            <v>2085</v>
          </cell>
          <cell r="D272" t="str">
            <v>Cuaderno de dibujo Mochila</v>
          </cell>
        </row>
        <row r="273">
          <cell r="C273">
            <v>2086</v>
          </cell>
          <cell r="D273" t="str">
            <v>Marcador Permanente mochila</v>
          </cell>
        </row>
        <row r="274">
          <cell r="C274">
            <v>2087</v>
          </cell>
          <cell r="D274" t="str">
            <v>Resaltador amarillo mochila</v>
          </cell>
        </row>
        <row r="275">
          <cell r="C275">
            <v>2088</v>
          </cell>
          <cell r="D275" t="str">
            <v>boligrafo mochila</v>
          </cell>
        </row>
        <row r="276">
          <cell r="C276">
            <v>2089</v>
          </cell>
          <cell r="D276" t="str">
            <v>Felpa azul Mochila</v>
          </cell>
        </row>
        <row r="277">
          <cell r="C277">
            <v>2090</v>
          </cell>
          <cell r="D277" t="str">
            <v>Folder Plastico mochila</v>
          </cell>
        </row>
        <row r="278">
          <cell r="C278">
            <v>2091</v>
          </cell>
          <cell r="D278" t="str">
            <v>Folder a color mochila</v>
          </cell>
        </row>
        <row r="279">
          <cell r="C279">
            <v>2092</v>
          </cell>
          <cell r="D279" t="str">
            <v>Grapadora mini mochila</v>
          </cell>
        </row>
        <row r="280">
          <cell r="C280">
            <v>2093</v>
          </cell>
          <cell r="D280" t="str">
            <v>Ega blanca Mochila</v>
          </cell>
        </row>
        <row r="281">
          <cell r="C281">
            <v>2094</v>
          </cell>
          <cell r="D281" t="str">
            <v>Folder pasticos Mochila</v>
          </cell>
        </row>
        <row r="282">
          <cell r="C282">
            <v>2095</v>
          </cell>
          <cell r="D282" t="str">
            <v>Felpa azul Gruesa</v>
          </cell>
        </row>
        <row r="283">
          <cell r="C283">
            <v>2179</v>
          </cell>
          <cell r="D283" t="str">
            <v>removedor de manchas</v>
          </cell>
        </row>
        <row r="284">
          <cell r="C284">
            <v>2187</v>
          </cell>
          <cell r="D284" t="str">
            <v>(3) Agendas 2024</v>
          </cell>
        </row>
        <row r="285">
          <cell r="C285">
            <v>2188</v>
          </cell>
          <cell r="D285" t="str">
            <v>(3) Clip Billetero #19 12/1</v>
          </cell>
        </row>
        <row r="286">
          <cell r="C286">
            <v>2189</v>
          </cell>
          <cell r="D286" t="str">
            <v>(3) Clip Billetero #25 12/1</v>
          </cell>
        </row>
        <row r="287">
          <cell r="C287">
            <v>2190</v>
          </cell>
          <cell r="D287" t="str">
            <v>(3) Clip Billetero #32 12/1</v>
          </cell>
        </row>
        <row r="288">
          <cell r="C288">
            <v>2191</v>
          </cell>
          <cell r="D288" t="str">
            <v>(4) Libreta de Raya Grande</v>
          </cell>
        </row>
        <row r="289">
          <cell r="C289">
            <v>2192</v>
          </cell>
          <cell r="D289" t="str">
            <v>(3) Libreta Raya Pequeña</v>
          </cell>
        </row>
        <row r="290">
          <cell r="C290">
            <v>2193</v>
          </cell>
          <cell r="D290" t="str">
            <v>(2) Resaltador amarillo</v>
          </cell>
        </row>
        <row r="291">
          <cell r="C291">
            <v>2194</v>
          </cell>
          <cell r="D291" t="str">
            <v>(2)Mochilas escolares</v>
          </cell>
        </row>
        <row r="292">
          <cell r="C292">
            <v>2195</v>
          </cell>
          <cell r="D292" t="str">
            <v>(2) Cuadernos escolares</v>
          </cell>
        </row>
        <row r="293">
          <cell r="C293">
            <v>2196</v>
          </cell>
          <cell r="D293" t="str">
            <v>(2)Lapices de madera</v>
          </cell>
        </row>
        <row r="294">
          <cell r="C294">
            <v>2197</v>
          </cell>
          <cell r="D294" t="str">
            <v>(3) Gomas de borrar</v>
          </cell>
        </row>
        <row r="295">
          <cell r="C295">
            <v>2198</v>
          </cell>
          <cell r="D295" t="str">
            <v>(2) Juego de reglas 4/1</v>
          </cell>
        </row>
        <row r="296">
          <cell r="C296">
            <v>2199</v>
          </cell>
          <cell r="D296" t="str">
            <v>Lapices de colores</v>
          </cell>
        </row>
        <row r="297">
          <cell r="C297">
            <v>2200</v>
          </cell>
          <cell r="D297" t="str">
            <v>(2) Sacapuntas</v>
          </cell>
        </row>
        <row r="298">
          <cell r="C298">
            <v>2201</v>
          </cell>
          <cell r="D298" t="str">
            <v>(2)Cartuchera plastica</v>
          </cell>
        </row>
        <row r="299">
          <cell r="C299">
            <v>2202</v>
          </cell>
          <cell r="D299" t="str">
            <v>(2)Tempera mochila</v>
          </cell>
        </row>
        <row r="300">
          <cell r="C300">
            <v>2203</v>
          </cell>
          <cell r="D300" t="str">
            <v>(2)Cuaderno de dibujo</v>
          </cell>
        </row>
        <row r="301">
          <cell r="C301">
            <v>2204</v>
          </cell>
          <cell r="D301" t="str">
            <v>(2) Marcadores permanente Mochila</v>
          </cell>
        </row>
        <row r="302">
          <cell r="C302">
            <v>2205</v>
          </cell>
          <cell r="D302" t="str">
            <v>(2) Resaltador amarillo mochila</v>
          </cell>
        </row>
        <row r="303">
          <cell r="C303">
            <v>2206</v>
          </cell>
          <cell r="D303" t="str">
            <v>(3) Boligrafo pelikan mochila</v>
          </cell>
        </row>
        <row r="304">
          <cell r="C304">
            <v>2207</v>
          </cell>
          <cell r="D304" t="str">
            <v>(2) Folder plastico</v>
          </cell>
        </row>
        <row r="305">
          <cell r="C305">
            <v>2208</v>
          </cell>
          <cell r="D305" t="str">
            <v>(2) Folders de colores</v>
          </cell>
        </row>
        <row r="306">
          <cell r="C306">
            <v>2209</v>
          </cell>
          <cell r="D306" t="str">
            <v>(2) Grapadora Mini mochilas</v>
          </cell>
        </row>
        <row r="307">
          <cell r="C307">
            <v>2210</v>
          </cell>
          <cell r="D307" t="str">
            <v>(2) Ega Blanca Mochila</v>
          </cell>
        </row>
        <row r="308">
          <cell r="C308">
            <v>2211</v>
          </cell>
          <cell r="D308" t="str">
            <v>Crayones de cera mochila</v>
          </cell>
        </row>
        <row r="309">
          <cell r="C309">
            <v>2212</v>
          </cell>
          <cell r="D309" t="str">
            <v>(3) café Santo Domingo</v>
          </cell>
        </row>
        <row r="310">
          <cell r="C310">
            <v>2213</v>
          </cell>
          <cell r="D310" t="str">
            <v>(3) Azucar Splenda 100/1</v>
          </cell>
        </row>
        <row r="311">
          <cell r="C311">
            <v>2214</v>
          </cell>
          <cell r="D311" t="str">
            <v>(3) Fundas negra cocina</v>
          </cell>
        </row>
        <row r="312">
          <cell r="C312">
            <v>2215</v>
          </cell>
          <cell r="D312" t="str">
            <v>(4) Servilleta C-Fold</v>
          </cell>
        </row>
        <row r="313">
          <cell r="C313">
            <v>2216</v>
          </cell>
          <cell r="D313" t="str">
            <v>(3) Papel Higienico dispensador</v>
          </cell>
        </row>
        <row r="314">
          <cell r="C314">
            <v>2217</v>
          </cell>
          <cell r="D314" t="str">
            <v>(3)Vasos de carton #7</v>
          </cell>
        </row>
        <row r="315">
          <cell r="C315">
            <v>2218</v>
          </cell>
          <cell r="D315" t="str">
            <v>(3)Vasos Plasticos #10</v>
          </cell>
        </row>
        <row r="316">
          <cell r="C316">
            <v>2219</v>
          </cell>
          <cell r="D316" t="str">
            <v>(3) Esponja de fregar</v>
          </cell>
        </row>
        <row r="317">
          <cell r="C317">
            <v>2220</v>
          </cell>
          <cell r="D317" t="str">
            <v>(3) Paños de cocina Microfibra</v>
          </cell>
        </row>
        <row r="318">
          <cell r="C318">
            <v>2221</v>
          </cell>
          <cell r="D318" t="str">
            <v>(3) Platos Biodegradables</v>
          </cell>
        </row>
        <row r="319">
          <cell r="C319">
            <v>2222</v>
          </cell>
          <cell r="D319" t="str">
            <v>(3) Cucharas Clear</v>
          </cell>
        </row>
        <row r="320">
          <cell r="C320">
            <v>2223</v>
          </cell>
          <cell r="D320" t="str">
            <v>(3) Cucharas plasticas</v>
          </cell>
        </row>
        <row r="321">
          <cell r="C321">
            <v>2224</v>
          </cell>
          <cell r="D321" t="str">
            <v>(3) Tenedor plasticos</v>
          </cell>
        </row>
        <row r="322">
          <cell r="C322">
            <v>2225</v>
          </cell>
          <cell r="D322" t="str">
            <v>(3) Servilletas de mesa</v>
          </cell>
        </row>
        <row r="323">
          <cell r="C323">
            <v>2226</v>
          </cell>
          <cell r="D323" t="str">
            <v>Cinta adhesiva de 3/4</v>
          </cell>
        </row>
        <row r="324">
          <cell r="C324">
            <v>2186</v>
          </cell>
          <cell r="D324" t="str">
            <v>resma de papel hilo blanco</v>
          </cell>
        </row>
        <row r="325">
          <cell r="C325">
            <v>2124</v>
          </cell>
          <cell r="D325" t="str">
            <v>jabon de mano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J13" sqref="J13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4" t="s">
        <v>63</v>
      </c>
      <c r="C8" s="164"/>
    </row>
    <row r="9" spans="2:5" ht="15.75" x14ac:dyDescent="0.25">
      <c r="B9" s="165" t="s">
        <v>64</v>
      </c>
      <c r="C9" s="165"/>
    </row>
    <row r="10" spans="2:5" ht="15.75" x14ac:dyDescent="0.25">
      <c r="B10" s="165" t="s">
        <v>0</v>
      </c>
      <c r="C10" s="165"/>
      <c r="E10" s="3"/>
    </row>
    <row r="11" spans="2:5" hidden="1" x14ac:dyDescent="0.25">
      <c r="B11" s="167"/>
      <c r="C11" s="167"/>
      <c r="E11" s="3"/>
    </row>
    <row r="12" spans="2:5" ht="18.75" x14ac:dyDescent="0.25">
      <c r="B12" s="164" t="s">
        <v>1</v>
      </c>
      <c r="C12" s="164"/>
      <c r="E12" s="3"/>
    </row>
    <row r="13" spans="2:5" ht="18.75" x14ac:dyDescent="0.3">
      <c r="B13" s="165" t="s">
        <v>130</v>
      </c>
      <c r="C13" s="165"/>
      <c r="E13" s="2"/>
    </row>
    <row r="14" spans="2:5" x14ac:dyDescent="0.25">
      <c r="B14" s="166" t="s">
        <v>109</v>
      </c>
      <c r="C14" s="166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275044.93</v>
      </c>
    </row>
    <row r="20" spans="2:9" x14ac:dyDescent="0.25">
      <c r="B20" s="10" t="s">
        <v>46</v>
      </c>
      <c r="C20" s="74">
        <f>+'NOTA 2'!D29</f>
        <v>481400.75599999999</v>
      </c>
      <c r="D20" s="16"/>
    </row>
    <row r="21" spans="2:9" x14ac:dyDescent="0.25">
      <c r="B21" s="9" t="s">
        <v>4</v>
      </c>
      <c r="C21" s="17">
        <f>SUM(C19:C20)</f>
        <v>756445.68599999999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2">
        <f>SUM('NOTA 4'!D15)</f>
        <v>12491141.640000001</v>
      </c>
    </row>
    <row r="25" spans="2:9" x14ac:dyDescent="0.25">
      <c r="B25" s="11" t="s">
        <v>43</v>
      </c>
      <c r="C25" s="73">
        <f>+'NOTA 4'!D16</f>
        <v>397882.83</v>
      </c>
    </row>
    <row r="26" spans="2:9" x14ac:dyDescent="0.25">
      <c r="B26" s="12" t="s">
        <v>6</v>
      </c>
      <c r="C26" s="6">
        <f>SUM(C24:C25)</f>
        <v>12889024.470000001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'!N86</f>
        <v>499310.70083333337</v>
      </c>
      <c r="I29" s="5"/>
    </row>
    <row r="30" spans="2:9" x14ac:dyDescent="0.25">
      <c r="B30" s="9" t="s">
        <v>62</v>
      </c>
      <c r="C30" s="17">
        <f>SUM(C29)</f>
        <v>499310.70083333337</v>
      </c>
      <c r="I30" s="5"/>
    </row>
    <row r="31" spans="2:9" x14ac:dyDescent="0.25">
      <c r="B31" s="1"/>
      <c r="C31" s="6"/>
      <c r="I31" s="5"/>
    </row>
    <row r="32" spans="2:9" x14ac:dyDescent="0.25">
      <c r="B32" s="75" t="s">
        <v>7</v>
      </c>
      <c r="C32" s="76">
        <f>SUM(C21+C26+C30)</f>
        <v>14144780.856833335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5'!I24</f>
        <v>582666.96</v>
      </c>
    </row>
    <row r="37" spans="2:3" x14ac:dyDescent="0.25">
      <c r="B37" s="14" t="s">
        <v>73</v>
      </c>
      <c r="C37" s="16">
        <f>SUM(C36)</f>
        <v>582666.96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13562113.896833334</v>
      </c>
    </row>
    <row r="45" spans="2:3" x14ac:dyDescent="0.25">
      <c r="B45" s="14" t="s">
        <v>11</v>
      </c>
      <c r="C45" s="16">
        <f>SUM(C44+0)</f>
        <v>13562113.896833334</v>
      </c>
    </row>
    <row r="47" spans="2:3" x14ac:dyDescent="0.25">
      <c r="B47" s="75" t="s">
        <v>12</v>
      </c>
      <c r="C47" s="76">
        <f>SUM(C37+C45)</f>
        <v>14144780.856833335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92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G12" sqref="G12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68" t="s">
        <v>0</v>
      </c>
      <c r="C9" s="168"/>
    </row>
    <row r="10" spans="2:24" ht="18.75" x14ac:dyDescent="0.3">
      <c r="B10" s="169" t="s">
        <v>53</v>
      </c>
      <c r="C10" s="169"/>
      <c r="I10" s="14"/>
    </row>
    <row r="11" spans="2:24" ht="18.75" x14ac:dyDescent="0.3">
      <c r="B11" s="169" t="s">
        <v>131</v>
      </c>
      <c r="C11" s="169"/>
    </row>
    <row r="12" spans="2:24" ht="18.75" x14ac:dyDescent="0.3">
      <c r="B12" s="169" t="s">
        <v>55</v>
      </c>
      <c r="C12" s="169"/>
    </row>
    <row r="13" spans="2:24" ht="18.75" x14ac:dyDescent="0.3">
      <c r="B13" s="170" t="s">
        <v>52</v>
      </c>
      <c r="C13" s="169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132</v>
      </c>
      <c r="C18" s="40">
        <v>235044.93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40000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133</v>
      </c>
      <c r="C21" s="54">
        <f>SUM(C18:C20)</f>
        <v>275044.93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topLeftCell="A11" zoomScale="80" zoomScaleNormal="80" workbookViewId="0">
      <selection activeCell="I20" sqref="I20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2" t="s">
        <v>0</v>
      </c>
      <c r="C7" s="172"/>
      <c r="D7" s="172"/>
    </row>
    <row r="8" spans="2:21" ht="18.75" x14ac:dyDescent="0.3">
      <c r="B8" s="169" t="s">
        <v>87</v>
      </c>
      <c r="C8" s="169"/>
      <c r="D8" s="169"/>
    </row>
    <row r="9" spans="2:21" ht="18.75" x14ac:dyDescent="0.3">
      <c r="B9" s="169" t="s">
        <v>134</v>
      </c>
      <c r="C9" s="169"/>
      <c r="D9" s="169"/>
    </row>
    <row r="10" spans="2:21" ht="18.75" x14ac:dyDescent="0.3">
      <c r="B10" s="169" t="s">
        <v>55</v>
      </c>
      <c r="C10" s="169"/>
      <c r="D10" s="169"/>
    </row>
    <row r="11" spans="2:21" ht="18.75" x14ac:dyDescent="0.3">
      <c r="B11" s="170" t="s">
        <v>70</v>
      </c>
      <c r="C11" s="169"/>
      <c r="D11" s="169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135</v>
      </c>
      <c r="C15" s="39"/>
      <c r="D15" s="58">
        <v>487567.23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136</v>
      </c>
      <c r="C18" s="60">
        <v>16567.2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137</v>
      </c>
      <c r="C21" s="42"/>
      <c r="D21" s="59">
        <f>+D15+C18</f>
        <v>504134.43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138</v>
      </c>
      <c r="C25" s="138">
        <f>+INVENTARIO!L47</f>
        <v>22733.674000000003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1" t="s">
        <v>139</v>
      </c>
      <c r="C29" s="171"/>
      <c r="D29" s="133">
        <f>+D21-C25</f>
        <v>481400.75599999999</v>
      </c>
      <c r="G29" s="29"/>
      <c r="H29" s="16"/>
      <c r="I29" s="29"/>
      <c r="J29" s="16"/>
      <c r="K29" s="16"/>
    </row>
    <row r="30" spans="2:11" ht="21" customHeight="1" x14ac:dyDescent="0.25">
      <c r="B30" s="171"/>
      <c r="C30" s="171"/>
      <c r="D30" s="133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69"/>
      <c r="C37" s="61"/>
      <c r="G37" s="29"/>
      <c r="H37" s="29"/>
      <c r="I37" s="29"/>
      <c r="J37" s="16"/>
      <c r="K37" s="16"/>
    </row>
    <row r="38" spans="2:11" x14ac:dyDescent="0.25">
      <c r="B38" s="69" t="s">
        <v>80</v>
      </c>
      <c r="C38" s="61"/>
      <c r="G38" s="29"/>
      <c r="H38" s="29"/>
      <c r="I38" s="29"/>
      <c r="J38" s="16"/>
      <c r="K38" s="16"/>
    </row>
    <row r="39" spans="2:11" x14ac:dyDescent="0.25">
      <c r="B39" s="69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103"/>
  <sheetViews>
    <sheetView topLeftCell="E6" zoomScaleNormal="100" workbookViewId="0">
      <selection activeCell="N86" sqref="N86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76" t="s">
        <v>0</v>
      </c>
      <c r="H4" s="176"/>
      <c r="I4" s="176"/>
      <c r="J4" s="176"/>
      <c r="K4" s="176"/>
      <c r="L4" s="176"/>
      <c r="M4" s="14"/>
      <c r="N4" s="14"/>
      <c r="O4" s="14"/>
    </row>
    <row r="5" spans="7:15" x14ac:dyDescent="0.25">
      <c r="G5" s="166" t="s">
        <v>35</v>
      </c>
      <c r="H5" s="166"/>
      <c r="I5" s="166"/>
      <c r="J5" s="166"/>
      <c r="K5" s="166"/>
      <c r="L5" s="166"/>
    </row>
    <row r="6" spans="7:15" x14ac:dyDescent="0.25">
      <c r="G6" s="166" t="s">
        <v>130</v>
      </c>
      <c r="H6" s="166"/>
      <c r="I6" s="166"/>
      <c r="J6" s="166"/>
      <c r="K6" s="166"/>
      <c r="L6" s="166"/>
    </row>
    <row r="7" spans="7:15" x14ac:dyDescent="0.25">
      <c r="G7" s="177" t="s">
        <v>50</v>
      </c>
      <c r="H7" s="177"/>
      <c r="I7" s="177"/>
      <c r="J7" s="177"/>
      <c r="K7" s="177"/>
      <c r="L7" s="177"/>
      <c r="M7" s="131"/>
      <c r="N7" s="131"/>
    </row>
    <row r="10" spans="7:15" x14ac:dyDescent="0.25">
      <c r="I10" s="174" t="s">
        <v>113</v>
      </c>
      <c r="J10" s="175"/>
      <c r="K10" s="175"/>
      <c r="L10" s="175"/>
    </row>
    <row r="11" spans="7:15" x14ac:dyDescent="0.25">
      <c r="G11" s="173" t="s">
        <v>77</v>
      </c>
      <c r="H11" s="173"/>
      <c r="I11" s="77" t="s">
        <v>16</v>
      </c>
      <c r="J11" s="77" t="s">
        <v>15</v>
      </c>
      <c r="L11" s="77" t="s">
        <v>13</v>
      </c>
    </row>
    <row r="12" spans="7:15" x14ac:dyDescent="0.25">
      <c r="G12" s="173" t="s">
        <v>32</v>
      </c>
      <c r="H12" s="173"/>
      <c r="I12" s="27">
        <f>253082.12+9305.26</f>
        <v>262387.38</v>
      </c>
      <c r="J12" s="79">
        <v>44903</v>
      </c>
      <c r="L12" s="79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79"/>
    </row>
    <row r="14" spans="7:15" x14ac:dyDescent="0.25">
      <c r="H14" s="25"/>
      <c r="I14" s="25"/>
      <c r="J14" s="25"/>
      <c r="K14" s="57"/>
      <c r="L14" s="79"/>
      <c r="M14" s="79"/>
    </row>
    <row r="15" spans="7:15" x14ac:dyDescent="0.25">
      <c r="K15" s="89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0"/>
      <c r="H18" s="81"/>
      <c r="I18" s="81"/>
      <c r="J18" s="81"/>
      <c r="K18" s="81"/>
      <c r="L18" s="81"/>
      <c r="M18" s="81"/>
      <c r="N18" s="82"/>
    </row>
    <row r="19" spans="7:24" ht="15.75" hidden="1" thickBot="1" x14ac:dyDescent="0.3">
      <c r="G19" s="83"/>
      <c r="L19" s="180" t="s">
        <v>14</v>
      </c>
      <c r="M19" s="181"/>
      <c r="N19" s="84"/>
    </row>
    <row r="20" spans="7:24" hidden="1" x14ac:dyDescent="0.25">
      <c r="G20" s="83"/>
      <c r="K20" s="25" t="s">
        <v>16</v>
      </c>
      <c r="L20" s="25" t="s">
        <v>15</v>
      </c>
      <c r="M20" s="25" t="s">
        <v>13</v>
      </c>
      <c r="N20" s="84"/>
    </row>
    <row r="21" spans="7:24" hidden="1" x14ac:dyDescent="0.25">
      <c r="G21" s="83"/>
      <c r="H21" s="166" t="s">
        <v>32</v>
      </c>
      <c r="I21" s="166"/>
      <c r="J21" s="166"/>
      <c r="K21" s="27">
        <v>404099.66</v>
      </c>
      <c r="L21" s="20" t="s">
        <v>89</v>
      </c>
      <c r="M21" s="20" t="s">
        <v>90</v>
      </c>
      <c r="N21" s="84"/>
    </row>
    <row r="22" spans="7:24" hidden="1" x14ac:dyDescent="0.25">
      <c r="G22" s="83"/>
      <c r="H22" s="166" t="s">
        <v>77</v>
      </c>
      <c r="I22" s="166"/>
      <c r="J22" s="166"/>
      <c r="K22" s="27">
        <v>191365.2</v>
      </c>
      <c r="L22" s="20">
        <v>43839</v>
      </c>
      <c r="M22" s="20" t="s">
        <v>91</v>
      </c>
      <c r="N22" s="84"/>
      <c r="U22" t="s">
        <v>36</v>
      </c>
      <c r="V22" t="s">
        <v>38</v>
      </c>
      <c r="W22" t="s">
        <v>37</v>
      </c>
    </row>
    <row r="23" spans="7:24" hidden="1" x14ac:dyDescent="0.25">
      <c r="G23" s="178" t="s">
        <v>41</v>
      </c>
      <c r="H23" s="179"/>
      <c r="I23" s="179"/>
      <c r="J23" s="179"/>
      <c r="K23" s="27">
        <f>SUM(W23)</f>
        <v>409270.39999999997</v>
      </c>
      <c r="L23" s="20">
        <v>40238</v>
      </c>
      <c r="M23" s="20" t="s">
        <v>51</v>
      </c>
      <c r="N23" s="84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78" t="s">
        <v>39</v>
      </c>
      <c r="H24" s="179"/>
      <c r="I24" s="179"/>
      <c r="J24" s="179"/>
      <c r="K24" s="27">
        <f t="shared" ref="K24:K26" si="0">SUM(W24)</f>
        <v>350803.20000000001</v>
      </c>
      <c r="L24" s="20">
        <v>40848</v>
      </c>
      <c r="M24" s="20" t="s">
        <v>51</v>
      </c>
      <c r="N24" s="84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78" t="s">
        <v>40</v>
      </c>
      <c r="H25" s="179"/>
      <c r="I25" s="179"/>
      <c r="J25" s="179"/>
      <c r="K25" s="27">
        <f t="shared" si="0"/>
        <v>350803.20000000001</v>
      </c>
      <c r="L25" s="20">
        <v>41395</v>
      </c>
      <c r="M25" s="20" t="s">
        <v>51</v>
      </c>
      <c r="N25" s="84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78" t="s">
        <v>42</v>
      </c>
      <c r="H26" s="179"/>
      <c r="I26" s="179"/>
      <c r="J26" s="179"/>
      <c r="K26" s="28">
        <f t="shared" si="0"/>
        <v>363081.31199999998</v>
      </c>
      <c r="L26" s="20">
        <v>42850</v>
      </c>
      <c r="M26" s="20" t="s">
        <v>51</v>
      </c>
      <c r="N26" s="84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5"/>
      <c r="H27" s="86"/>
      <c r="I27" s="86"/>
      <c r="J27" s="86"/>
      <c r="K27" s="87">
        <f>SUM(K21:K26)</f>
        <v>2069422.9719999998</v>
      </c>
      <c r="L27" s="86"/>
      <c r="M27" s="86"/>
      <c r="N27" s="88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3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8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3" t="s">
        <v>93</v>
      </c>
      <c r="Q45" s="95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8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4">
        <v>276005.18</v>
      </c>
      <c r="Q46" s="95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8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4">
        <f>+P46/12</f>
        <v>23000.431666666667</v>
      </c>
      <c r="Q47" s="95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8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8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09" t="s">
        <v>99</v>
      </c>
      <c r="Q49" s="110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8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6">
        <f>+Q47</f>
        <v>15674.5</v>
      </c>
      <c r="J51" s="78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6">
        <f>+I51</f>
        <v>15674.5</v>
      </c>
      <c r="J52" s="78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6">
        <f t="shared" ref="I53:I63" si="5">+I52</f>
        <v>15674.5</v>
      </c>
      <c r="J53" s="78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6">
        <f t="shared" si="5"/>
        <v>15674.5</v>
      </c>
      <c r="J54" s="78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6">
        <f t="shared" si="5"/>
        <v>15674.5</v>
      </c>
      <c r="J55" s="78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6">
        <f t="shared" si="5"/>
        <v>15674.5</v>
      </c>
      <c r="J56" s="78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6">
        <f t="shared" si="5"/>
        <v>15674.5</v>
      </c>
      <c r="J57" s="78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6">
        <f t="shared" si="5"/>
        <v>15674.5</v>
      </c>
      <c r="J58" s="78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6">
        <f t="shared" si="5"/>
        <v>15674.5</v>
      </c>
      <c r="J59" s="78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6">
        <f t="shared" si="5"/>
        <v>15674.5</v>
      </c>
      <c r="J60" s="78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6">
        <f t="shared" si="5"/>
        <v>15674.5</v>
      </c>
      <c r="J61" s="78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6">
        <f t="shared" si="5"/>
        <v>15674.5</v>
      </c>
      <c r="J62" s="78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6">
        <f t="shared" si="5"/>
        <v>15674.5</v>
      </c>
      <c r="J63" s="78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8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8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8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8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8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69"/>
      <c r="J69" s="78">
        <f>+J68</f>
        <v>22736.894166666665</v>
      </c>
      <c r="L69" s="27">
        <f t="shared" si="8"/>
        <v>21865.615000000002</v>
      </c>
      <c r="M69" s="16"/>
      <c r="N69" s="132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69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69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69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69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0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69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69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69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541044.4916666667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69"/>
      <c r="J77" s="29">
        <f t="shared" si="9"/>
        <v>24566.506666666668</v>
      </c>
      <c r="L77" s="16">
        <f t="shared" si="11"/>
        <v>25404.434999999998</v>
      </c>
      <c r="N77" s="16">
        <f t="shared" si="10"/>
        <v>542110.34250000003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69"/>
      <c r="J78" s="29">
        <f t="shared" si="9"/>
        <v>24566.506666666668</v>
      </c>
      <c r="L78" s="16">
        <f t="shared" si="11"/>
        <v>25404.434999999998</v>
      </c>
      <c r="N78" s="16">
        <f t="shared" si="10"/>
        <v>543176.19333333336</v>
      </c>
      <c r="P78" s="5">
        <v>340927.6</v>
      </c>
      <c r="Q78" s="64"/>
    </row>
    <row r="79" spans="7:17" x14ac:dyDescent="0.25">
      <c r="G79" s="22" t="s">
        <v>27</v>
      </c>
      <c r="H79" s="24">
        <v>2023</v>
      </c>
      <c r="I79" s="69"/>
      <c r="J79" s="29">
        <f t="shared" si="9"/>
        <v>24566.506666666668</v>
      </c>
      <c r="L79" s="16">
        <f t="shared" si="11"/>
        <v>25404.434999999998</v>
      </c>
      <c r="N79" s="16">
        <f t="shared" si="10"/>
        <v>544242.04416666669</v>
      </c>
      <c r="P79" s="5"/>
      <c r="Q79" s="64"/>
    </row>
    <row r="80" spans="7:17" x14ac:dyDescent="0.25">
      <c r="G80" s="22" t="s">
        <v>17</v>
      </c>
      <c r="H80" s="24">
        <v>2024</v>
      </c>
      <c r="I80" s="69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545307.89500000002</v>
      </c>
      <c r="P80" s="5"/>
      <c r="Q80" s="64"/>
    </row>
    <row r="81" spans="7:17" x14ac:dyDescent="0.25">
      <c r="G81" s="22" t="s">
        <v>18</v>
      </c>
      <c r="H81" s="24">
        <v>2024</v>
      </c>
      <c r="I81" s="69"/>
      <c r="J81" s="29">
        <f t="shared" si="9"/>
        <v>24566.506666666668</v>
      </c>
      <c r="L81" s="16">
        <f t="shared" si="11"/>
        <v>25404.434999999998</v>
      </c>
      <c r="N81" s="16">
        <f t="shared" ref="N81:N85" si="12">SUM(J82:J93)+SUM(L82:L93)</f>
        <v>597410.53833333333</v>
      </c>
      <c r="P81" s="5"/>
      <c r="Q81" s="64"/>
    </row>
    <row r="82" spans="7:17" x14ac:dyDescent="0.25">
      <c r="G82" s="22" t="s">
        <v>19</v>
      </c>
      <c r="H82" s="24">
        <v>2024</v>
      </c>
      <c r="I82" s="69"/>
      <c r="J82" s="29">
        <f>271513.95/12</f>
        <v>22626.162500000002</v>
      </c>
      <c r="L82" s="16">
        <f t="shared" si="11"/>
        <v>25404.434999999998</v>
      </c>
      <c r="N82" s="16">
        <f t="shared" si="12"/>
        <v>577790.5708333333</v>
      </c>
      <c r="P82" s="5"/>
      <c r="Q82" s="64"/>
    </row>
    <row r="83" spans="7:17" x14ac:dyDescent="0.25">
      <c r="G83" s="22" t="s">
        <v>20</v>
      </c>
      <c r="H83" s="24">
        <v>2024</v>
      </c>
      <c r="I83" s="69"/>
      <c r="J83" s="29">
        <f t="shared" ref="J83:J93" si="13">271513.95/12</f>
        <v>22626.162500000002</v>
      </c>
      <c r="L83" s="16">
        <f t="shared" si="11"/>
        <v>25404.434999999998</v>
      </c>
      <c r="N83" s="16">
        <f t="shared" si="12"/>
        <v>558170.60333333339</v>
      </c>
      <c r="P83" s="5"/>
      <c r="Q83" s="64"/>
    </row>
    <row r="84" spans="7:17" x14ac:dyDescent="0.25">
      <c r="G84" s="22" t="s">
        <v>28</v>
      </c>
      <c r="H84" s="24">
        <v>2024</v>
      </c>
      <c r="I84" s="69"/>
      <c r="J84" s="29">
        <f t="shared" si="13"/>
        <v>22626.162500000002</v>
      </c>
      <c r="L84" s="16">
        <f t="shared" si="11"/>
        <v>25404.434999999998</v>
      </c>
      <c r="N84" s="16">
        <f t="shared" si="12"/>
        <v>538550.63583333336</v>
      </c>
      <c r="P84" s="5"/>
      <c r="Q84" s="64"/>
    </row>
    <row r="85" spans="7:17" x14ac:dyDescent="0.25">
      <c r="G85" s="22" t="s">
        <v>21</v>
      </c>
      <c r="H85" s="24">
        <v>2024</v>
      </c>
      <c r="I85" s="69"/>
      <c r="J85" s="29">
        <f t="shared" si="13"/>
        <v>22626.162500000002</v>
      </c>
      <c r="L85" s="16">
        <f t="shared" si="11"/>
        <v>25404.434999999998</v>
      </c>
      <c r="N85" s="16">
        <f t="shared" si="12"/>
        <v>518930.66833333333</v>
      </c>
      <c r="Q85" s="64"/>
    </row>
    <row r="86" spans="7:17" x14ac:dyDescent="0.25">
      <c r="G86" s="22" t="s">
        <v>22</v>
      </c>
      <c r="H86" s="24">
        <v>2024</v>
      </c>
      <c r="I86" s="69"/>
      <c r="J86" s="29">
        <f t="shared" si="13"/>
        <v>22626.162500000002</v>
      </c>
      <c r="L86" s="16">
        <f t="shared" si="11"/>
        <v>25404.434999999998</v>
      </c>
      <c r="N86" s="156">
        <f>SUM(J87:J98)+SUM(L87:L98)</f>
        <v>499310.70083333337</v>
      </c>
      <c r="Q86" s="64"/>
    </row>
    <row r="87" spans="7:17" x14ac:dyDescent="0.25">
      <c r="G87" s="22" t="s">
        <v>23</v>
      </c>
      <c r="H87" s="24">
        <v>2024</v>
      </c>
      <c r="I87" s="70"/>
      <c r="J87" s="29">
        <f t="shared" si="13"/>
        <v>22626.162500000002</v>
      </c>
      <c r="L87" s="16">
        <f>+P78/12</f>
        <v>28410.633333333331</v>
      </c>
    </row>
    <row r="88" spans="7:17" x14ac:dyDescent="0.25">
      <c r="G88" s="22" t="s">
        <v>24</v>
      </c>
      <c r="H88" s="24">
        <v>2024</v>
      </c>
      <c r="I88" s="70"/>
      <c r="J88" s="29">
        <f t="shared" si="13"/>
        <v>22626.162500000002</v>
      </c>
      <c r="L88" s="16">
        <v>28410.63</v>
      </c>
    </row>
    <row r="89" spans="7:17" x14ac:dyDescent="0.25">
      <c r="G89" s="22" t="s">
        <v>25</v>
      </c>
      <c r="H89" s="24">
        <v>2024</v>
      </c>
      <c r="I89" s="69"/>
      <c r="J89" s="29">
        <f t="shared" si="13"/>
        <v>22626.162500000002</v>
      </c>
      <c r="L89" s="16">
        <v>28410.63</v>
      </c>
    </row>
    <row r="90" spans="7:17" x14ac:dyDescent="0.25">
      <c r="G90" s="22" t="s">
        <v>26</v>
      </c>
      <c r="H90" s="24">
        <v>2024</v>
      </c>
      <c r="I90" s="69"/>
      <c r="J90" s="29">
        <f t="shared" si="13"/>
        <v>22626.162500000002</v>
      </c>
      <c r="L90" s="16">
        <v>28410.63</v>
      </c>
    </row>
    <row r="91" spans="7:17" x14ac:dyDescent="0.25">
      <c r="G91" s="22" t="s">
        <v>27</v>
      </c>
      <c r="H91" s="24">
        <v>2024</v>
      </c>
      <c r="I91" s="69"/>
      <c r="J91" s="29">
        <f t="shared" si="13"/>
        <v>22626.162500000002</v>
      </c>
      <c r="L91" s="16">
        <v>28410.63</v>
      </c>
    </row>
    <row r="92" spans="7:17" x14ac:dyDescent="0.25">
      <c r="G92" s="22" t="s">
        <v>17</v>
      </c>
      <c r="H92" s="24">
        <v>2025</v>
      </c>
      <c r="J92" s="29">
        <f t="shared" si="13"/>
        <v>22626.162500000002</v>
      </c>
      <c r="L92" s="16">
        <v>28410.63</v>
      </c>
    </row>
    <row r="93" spans="7:17" x14ac:dyDescent="0.25">
      <c r="G93" s="22" t="s">
        <v>18</v>
      </c>
      <c r="H93" s="24">
        <v>2025</v>
      </c>
      <c r="J93" s="29">
        <f t="shared" si="13"/>
        <v>22626.162500000002</v>
      </c>
      <c r="L93" s="16">
        <v>28410.63</v>
      </c>
    </row>
    <row r="94" spans="7:17" x14ac:dyDescent="0.25">
      <c r="G94" s="22" t="s">
        <v>19</v>
      </c>
      <c r="H94" s="24">
        <v>2025</v>
      </c>
      <c r="K94" s="44"/>
      <c r="L94" s="16">
        <v>28410.63</v>
      </c>
    </row>
    <row r="95" spans="7:17" x14ac:dyDescent="0.25">
      <c r="G95" s="22" t="s">
        <v>20</v>
      </c>
      <c r="H95" s="24">
        <v>2025</v>
      </c>
      <c r="K95" s="16"/>
      <c r="L95" s="16">
        <v>28410.63</v>
      </c>
    </row>
    <row r="96" spans="7:17" x14ac:dyDescent="0.25">
      <c r="G96" s="22" t="s">
        <v>28</v>
      </c>
      <c r="H96" s="24">
        <v>2025</v>
      </c>
      <c r="L96" s="16">
        <v>28410.63</v>
      </c>
    </row>
    <row r="97" spans="7:12" x14ac:dyDescent="0.25">
      <c r="G97" s="22" t="s">
        <v>21</v>
      </c>
      <c r="H97" s="24">
        <v>2025</v>
      </c>
      <c r="K97" s="44"/>
      <c r="L97" s="16">
        <v>28410.63</v>
      </c>
    </row>
    <row r="98" spans="7:12" x14ac:dyDescent="0.25">
      <c r="G98" s="22" t="s">
        <v>22</v>
      </c>
      <c r="H98" s="24">
        <v>2025</v>
      </c>
      <c r="L98" s="16">
        <v>28410.63</v>
      </c>
    </row>
    <row r="99" spans="7:12" x14ac:dyDescent="0.25">
      <c r="G99" s="22" t="s">
        <v>23</v>
      </c>
      <c r="H99" s="24">
        <v>2025</v>
      </c>
    </row>
    <row r="100" spans="7:12" x14ac:dyDescent="0.25">
      <c r="G100" s="22" t="s">
        <v>24</v>
      </c>
      <c r="H100" s="24">
        <v>2025</v>
      </c>
    </row>
    <row r="101" spans="7:12" x14ac:dyDescent="0.25">
      <c r="G101" s="22" t="s">
        <v>25</v>
      </c>
      <c r="H101" s="24">
        <v>2025</v>
      </c>
    </row>
    <row r="102" spans="7:12" x14ac:dyDescent="0.25">
      <c r="G102" s="22" t="s">
        <v>26</v>
      </c>
      <c r="H102" s="24">
        <v>2025</v>
      </c>
    </row>
    <row r="103" spans="7:12" x14ac:dyDescent="0.25">
      <c r="G103" s="22" t="s">
        <v>27</v>
      </c>
      <c r="H103" s="24">
        <v>2025</v>
      </c>
    </row>
  </sheetData>
  <mergeCells count="14">
    <mergeCell ref="G26:J26"/>
    <mergeCell ref="H21:J21"/>
    <mergeCell ref="L19:M19"/>
    <mergeCell ref="H22:J22"/>
    <mergeCell ref="G23:J23"/>
    <mergeCell ref="G24:J24"/>
    <mergeCell ref="G25:J25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68" t="s">
        <v>0</v>
      </c>
      <c r="D5" s="168"/>
      <c r="E5" s="14"/>
      <c r="F5" s="14"/>
      <c r="G5" s="14"/>
      <c r="H5" s="14"/>
      <c r="I5" s="14"/>
      <c r="J5" s="14"/>
      <c r="K5" s="90"/>
    </row>
    <row r="6" spans="3:13" ht="18.75" x14ac:dyDescent="0.3">
      <c r="C6" s="169" t="s">
        <v>56</v>
      </c>
      <c r="D6" s="169"/>
      <c r="K6" s="67"/>
    </row>
    <row r="7" spans="3:13" ht="18.75" x14ac:dyDescent="0.3">
      <c r="C7" s="169" t="s">
        <v>131</v>
      </c>
      <c r="D7" s="169"/>
      <c r="K7" s="67"/>
    </row>
    <row r="8" spans="3:13" ht="18.75" x14ac:dyDescent="0.3">
      <c r="C8" s="170" t="s">
        <v>115</v>
      </c>
      <c r="D8" s="169"/>
      <c r="K8" s="67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5">
        <f>12889024.47-397882.83</f>
        <v>12491141.640000001</v>
      </c>
      <c r="L15" s="64"/>
      <c r="M15" s="16"/>
    </row>
    <row r="16" spans="3:13" ht="16.5" customHeight="1" x14ac:dyDescent="0.25">
      <c r="C16" s="55" t="s">
        <v>43</v>
      </c>
      <c r="D16" s="66">
        <v>397882.83</v>
      </c>
    </row>
    <row r="17" spans="3:13" ht="21.75" customHeight="1" thickBot="1" x14ac:dyDescent="0.4">
      <c r="C17" s="56" t="s">
        <v>6</v>
      </c>
      <c r="D17" s="103">
        <f>SUM(D15:D16)</f>
        <v>12889024.470000001</v>
      </c>
      <c r="K17" s="68"/>
    </row>
    <row r="18" spans="3:13" ht="21.75" thickTop="1" x14ac:dyDescent="0.35">
      <c r="C18" s="35"/>
      <c r="D18" s="35"/>
      <c r="K18" s="68"/>
    </row>
    <row r="19" spans="3:13" ht="21" x14ac:dyDescent="0.35">
      <c r="C19" s="35"/>
      <c r="D19" s="35"/>
      <c r="K19" s="68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8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8"/>
      <c r="L21" s="98"/>
    </row>
    <row r="22" spans="3:13" ht="21" x14ac:dyDescent="0.35">
      <c r="D22" s="5"/>
      <c r="E22" s="5"/>
      <c r="F22" s="5"/>
      <c r="G22" s="5"/>
      <c r="H22" s="5"/>
      <c r="I22" s="5"/>
      <c r="J22" s="64"/>
      <c r="K22" s="68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1"/>
      <c r="L23" s="64"/>
    </row>
    <row r="24" spans="3:13" x14ac:dyDescent="0.25">
      <c r="C24" s="69"/>
      <c r="D24" s="5"/>
      <c r="E24" s="5"/>
      <c r="F24" s="5"/>
      <c r="G24" s="5"/>
      <c r="H24" s="5"/>
      <c r="I24" s="5"/>
      <c r="J24" s="64"/>
      <c r="K24" s="92"/>
      <c r="L24" s="64"/>
    </row>
    <row r="25" spans="3:13" x14ac:dyDescent="0.25">
      <c r="C25" s="69" t="s">
        <v>88</v>
      </c>
      <c r="D25" s="27"/>
      <c r="E25" s="27"/>
      <c r="F25" s="5"/>
      <c r="G25" s="5"/>
      <c r="H25" s="5"/>
      <c r="I25" s="5"/>
      <c r="J25" s="64"/>
      <c r="K25" s="92"/>
      <c r="L25" s="99"/>
    </row>
    <row r="26" spans="3:13" x14ac:dyDescent="0.25">
      <c r="C26" s="70" t="s">
        <v>82</v>
      </c>
      <c r="D26" s="100"/>
      <c r="E26" s="100"/>
      <c r="F26" s="5"/>
      <c r="G26" s="5"/>
      <c r="H26" s="5"/>
      <c r="I26" s="5"/>
      <c r="J26" s="64"/>
      <c r="K26" s="92"/>
      <c r="L26" s="99"/>
    </row>
    <row r="27" spans="3:13" x14ac:dyDescent="0.25">
      <c r="C27" s="71" t="s">
        <v>76</v>
      </c>
      <c r="D27" s="101"/>
      <c r="E27" s="101"/>
      <c r="F27" s="5"/>
      <c r="G27" s="5"/>
      <c r="H27" s="5"/>
      <c r="I27" s="5"/>
      <c r="J27" s="64"/>
      <c r="K27" s="92"/>
      <c r="L27" s="99"/>
    </row>
    <row r="28" spans="3:13" x14ac:dyDescent="0.25">
      <c r="C28" s="69"/>
      <c r="D28" s="29"/>
      <c r="E28" s="5"/>
      <c r="F28" s="5"/>
      <c r="G28" s="5"/>
      <c r="H28" s="5"/>
      <c r="I28" s="5"/>
      <c r="J28" s="64"/>
      <c r="K28" s="92"/>
      <c r="L28" s="99"/>
    </row>
    <row r="29" spans="3:13" x14ac:dyDescent="0.25">
      <c r="C29" s="69"/>
      <c r="D29" s="29"/>
      <c r="E29" s="5"/>
      <c r="F29" s="5"/>
      <c r="G29" s="5"/>
      <c r="H29" s="5"/>
      <c r="I29" s="5"/>
      <c r="J29" s="64"/>
      <c r="K29" s="92"/>
      <c r="L29" s="99"/>
    </row>
    <row r="30" spans="3:13" x14ac:dyDescent="0.25">
      <c r="C30" s="69"/>
      <c r="D30" s="29"/>
      <c r="E30" s="5"/>
      <c r="F30" s="5"/>
      <c r="G30" s="5"/>
      <c r="H30" s="5"/>
      <c r="I30" s="5"/>
      <c r="J30" s="64"/>
      <c r="K30" s="92"/>
      <c r="L30" s="99"/>
    </row>
    <row r="31" spans="3:13" x14ac:dyDescent="0.25">
      <c r="D31" s="29"/>
      <c r="E31" s="5"/>
      <c r="F31" s="5"/>
      <c r="G31" s="5"/>
      <c r="H31" s="5"/>
      <c r="I31" s="5"/>
      <c r="J31" s="64"/>
      <c r="K31" s="92"/>
      <c r="L31" s="64"/>
    </row>
    <row r="32" spans="3:13" x14ac:dyDescent="0.25">
      <c r="D32" s="29"/>
      <c r="E32" s="102"/>
      <c r="F32" s="5"/>
      <c r="G32" s="5"/>
      <c r="H32" s="5"/>
      <c r="I32" s="5"/>
      <c r="J32" s="64"/>
      <c r="K32" s="92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2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2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9"/>
  <sheetViews>
    <sheetView zoomScale="85" zoomScaleNormal="85" workbookViewId="0">
      <selection activeCell="I25" sqref="I25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  <col min="13" max="13" width="3.5703125" customWidth="1"/>
  </cols>
  <sheetData>
    <row r="1" spans="1:16" x14ac:dyDescent="0.25">
      <c r="A1" s="104"/>
      <c r="B1" s="104"/>
      <c r="C1" s="104"/>
      <c r="D1" s="104"/>
      <c r="E1" s="104"/>
      <c r="F1" s="104"/>
      <c r="G1" s="104"/>
      <c r="H1" s="104"/>
      <c r="I1" s="107"/>
      <c r="J1" s="104"/>
      <c r="K1" s="107"/>
      <c r="L1" s="104"/>
      <c r="M1" s="104"/>
      <c r="N1" s="104"/>
      <c r="O1" s="104"/>
    </row>
    <row r="2" spans="1:16" x14ac:dyDescent="0.25">
      <c r="A2" s="104"/>
      <c r="B2" s="104"/>
      <c r="C2" s="104"/>
      <c r="D2" s="104"/>
      <c r="E2" s="104"/>
      <c r="F2" s="104"/>
      <c r="G2" s="104"/>
      <c r="H2" s="104"/>
      <c r="I2" s="107"/>
      <c r="J2" s="104"/>
      <c r="K2" s="107"/>
      <c r="L2" s="104"/>
      <c r="M2" s="104"/>
      <c r="N2" s="104"/>
      <c r="O2" s="104"/>
    </row>
    <row r="3" spans="1:16" x14ac:dyDescent="0.25">
      <c r="A3" s="104"/>
      <c r="B3" s="104"/>
      <c r="C3" s="104"/>
      <c r="D3" s="104"/>
      <c r="E3" s="104"/>
      <c r="F3" s="104"/>
      <c r="G3" s="104"/>
      <c r="H3" s="104"/>
      <c r="I3" s="107"/>
      <c r="J3" s="104"/>
      <c r="K3" s="107"/>
      <c r="L3" s="104"/>
      <c r="M3" s="104"/>
      <c r="N3" s="104"/>
      <c r="O3" s="104"/>
    </row>
    <row r="4" spans="1:16" x14ac:dyDescent="0.25">
      <c r="A4" s="104"/>
      <c r="B4" s="104"/>
      <c r="C4" s="104"/>
      <c r="D4" s="104"/>
      <c r="E4" s="104"/>
      <c r="F4" s="104"/>
      <c r="G4" s="104"/>
      <c r="H4" s="104"/>
      <c r="I4" s="107"/>
      <c r="J4" s="104"/>
      <c r="K4" s="107"/>
      <c r="L4" s="104"/>
      <c r="M4" s="104"/>
      <c r="N4" s="104"/>
      <c r="O4" s="104"/>
    </row>
    <row r="5" spans="1:16" ht="15.75" x14ac:dyDescent="0.25">
      <c r="A5" s="104"/>
      <c r="B5" s="186" t="s">
        <v>0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05"/>
      <c r="N5" s="105"/>
      <c r="O5" s="105"/>
      <c r="P5" s="14"/>
    </row>
    <row r="6" spans="1:16" ht="15.75" x14ac:dyDescent="0.25">
      <c r="A6" s="104"/>
      <c r="B6" s="187" t="s">
        <v>57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04"/>
      <c r="N6" s="104"/>
      <c r="O6" s="104"/>
    </row>
    <row r="7" spans="1:16" ht="15.75" x14ac:dyDescent="0.25">
      <c r="A7" s="104"/>
      <c r="B7" s="186" t="s">
        <v>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04"/>
      <c r="N7" s="104"/>
      <c r="O7" s="104"/>
    </row>
    <row r="8" spans="1:16" ht="15.75" x14ac:dyDescent="0.25">
      <c r="A8" s="104"/>
      <c r="B8" s="187" t="s">
        <v>131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04"/>
      <c r="N8" s="104"/>
      <c r="O8" s="104"/>
    </row>
    <row r="9" spans="1:16" ht="15.75" x14ac:dyDescent="0.25">
      <c r="A9" s="104"/>
      <c r="B9" s="187" t="s">
        <v>83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04"/>
      <c r="N9" s="104"/>
      <c r="O9" s="104"/>
    </row>
    <row r="10" spans="1:16" ht="15.75" customHeight="1" x14ac:dyDescent="0.25">
      <c r="A10" s="104"/>
      <c r="B10" s="185" t="s">
        <v>86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04"/>
      <c r="N10" s="104"/>
      <c r="O10" s="104"/>
    </row>
    <row r="11" spans="1:16" ht="15.75" x14ac:dyDescent="0.25">
      <c r="A11" s="104"/>
      <c r="B11" s="104"/>
      <c r="C11" s="104"/>
      <c r="D11" s="104"/>
      <c r="E11" s="104"/>
      <c r="F11" s="104"/>
      <c r="G11" s="104"/>
      <c r="H11" s="104"/>
      <c r="I11" s="127"/>
      <c r="J11" s="106"/>
      <c r="K11" s="107"/>
      <c r="L11" s="104"/>
      <c r="M11" s="104"/>
      <c r="N11" s="104"/>
      <c r="O11" s="104"/>
    </row>
    <row r="12" spans="1:16" ht="15.75" hidden="1" x14ac:dyDescent="0.25">
      <c r="A12" s="104"/>
      <c r="B12" s="104"/>
      <c r="C12" s="104"/>
      <c r="D12" s="104"/>
      <c r="E12" s="104"/>
      <c r="F12" s="104"/>
      <c r="G12" s="106"/>
      <c r="H12" s="106"/>
      <c r="I12" s="97"/>
      <c r="J12" s="106"/>
      <c r="K12" s="107"/>
      <c r="L12" s="104"/>
      <c r="M12" s="104"/>
      <c r="N12" s="104"/>
      <c r="O12" s="104"/>
    </row>
    <row r="13" spans="1:16" ht="15.75" hidden="1" x14ac:dyDescent="0.25">
      <c r="A13" s="104"/>
      <c r="B13" s="104"/>
      <c r="C13" s="104"/>
      <c r="D13" s="104"/>
      <c r="E13" s="104"/>
      <c r="F13" s="104"/>
      <c r="G13" s="106"/>
      <c r="H13" s="106"/>
      <c r="I13" s="97"/>
      <c r="J13" s="106"/>
      <c r="K13" s="107"/>
      <c r="L13" s="104"/>
      <c r="M13" s="104"/>
      <c r="N13" s="104"/>
      <c r="O13" s="104"/>
    </row>
    <row r="14" spans="1:16" ht="15.75" x14ac:dyDescent="0.25">
      <c r="A14" s="104"/>
      <c r="B14" s="104"/>
      <c r="C14" s="104"/>
      <c r="D14" s="104"/>
      <c r="E14" s="104"/>
      <c r="F14" s="104"/>
      <c r="G14" s="106"/>
      <c r="H14" s="106"/>
      <c r="I14" s="97"/>
      <c r="J14" s="106"/>
      <c r="K14" s="107"/>
      <c r="L14" s="104"/>
      <c r="M14" s="104"/>
      <c r="N14" s="104"/>
      <c r="O14" s="104"/>
    </row>
    <row r="15" spans="1:16" ht="31.5" x14ac:dyDescent="0.25">
      <c r="A15" s="104"/>
      <c r="B15" s="114" t="s">
        <v>66</v>
      </c>
      <c r="C15" s="115" t="s">
        <v>14</v>
      </c>
      <c r="D15" s="115" t="s">
        <v>102</v>
      </c>
      <c r="E15" s="115" t="s">
        <v>68</v>
      </c>
      <c r="F15" s="115" t="s">
        <v>65</v>
      </c>
      <c r="G15" s="116" t="s">
        <v>100</v>
      </c>
      <c r="H15" s="116" t="s">
        <v>101</v>
      </c>
      <c r="I15" s="117" t="s">
        <v>108</v>
      </c>
      <c r="J15" s="117" t="s">
        <v>103</v>
      </c>
      <c r="K15" s="118" t="s">
        <v>104</v>
      </c>
      <c r="L15" s="118" t="s">
        <v>105</v>
      </c>
      <c r="M15" s="104"/>
      <c r="N15" s="104"/>
      <c r="O15" s="104"/>
    </row>
    <row r="16" spans="1:16" ht="15.75" x14ac:dyDescent="0.25">
      <c r="A16" s="104"/>
      <c r="B16" s="107">
        <v>1</v>
      </c>
      <c r="C16" s="128" t="s">
        <v>140</v>
      </c>
      <c r="D16" s="128" t="s">
        <v>141</v>
      </c>
      <c r="E16" s="129" t="s">
        <v>116</v>
      </c>
      <c r="F16" s="119" t="s">
        <v>142</v>
      </c>
      <c r="G16" s="140" t="s">
        <v>117</v>
      </c>
      <c r="H16" s="106" t="s">
        <v>143</v>
      </c>
      <c r="I16" s="134">
        <v>71354.149999999994</v>
      </c>
      <c r="J16" s="134">
        <v>0</v>
      </c>
      <c r="K16" s="134">
        <f>+I16</f>
        <v>71354.149999999994</v>
      </c>
      <c r="L16" s="135" t="s">
        <v>110</v>
      </c>
      <c r="M16" s="104"/>
      <c r="N16" s="104"/>
      <c r="O16" s="104"/>
    </row>
    <row r="17" spans="1:15" ht="15.75" x14ac:dyDescent="0.25">
      <c r="A17" s="104"/>
      <c r="B17" s="182">
        <v>2</v>
      </c>
      <c r="C17" s="128" t="s">
        <v>148</v>
      </c>
      <c r="D17" s="128"/>
      <c r="E17" s="153" t="s">
        <v>119</v>
      </c>
      <c r="F17" s="119" t="s">
        <v>150</v>
      </c>
      <c r="G17" s="183" t="s">
        <v>118</v>
      </c>
      <c r="H17" s="184" t="s">
        <v>155</v>
      </c>
      <c r="I17" s="134">
        <v>35009.050000000003</v>
      </c>
      <c r="J17" s="134">
        <v>0</v>
      </c>
      <c r="K17" s="134">
        <f t="shared" ref="K17:K21" si="0">+I17-J17</f>
        <v>35009.050000000003</v>
      </c>
      <c r="L17" s="135" t="s">
        <v>110</v>
      </c>
      <c r="M17" s="104"/>
      <c r="N17" s="104"/>
      <c r="O17" s="104"/>
    </row>
    <row r="18" spans="1:15" ht="15.75" x14ac:dyDescent="0.25">
      <c r="A18" s="104"/>
      <c r="B18" s="182"/>
      <c r="C18" s="128" t="s">
        <v>149</v>
      </c>
      <c r="D18" s="128"/>
      <c r="E18" s="153" t="s">
        <v>119</v>
      </c>
      <c r="F18" s="119" t="s">
        <v>151</v>
      </c>
      <c r="G18" s="183"/>
      <c r="H18" s="184"/>
      <c r="I18" s="134">
        <v>48895.94</v>
      </c>
      <c r="J18" s="134">
        <v>0</v>
      </c>
      <c r="K18" s="134">
        <f t="shared" si="0"/>
        <v>48895.94</v>
      </c>
      <c r="L18" s="135" t="s">
        <v>110</v>
      </c>
      <c r="M18" s="104"/>
      <c r="N18" s="104"/>
      <c r="O18" s="104"/>
    </row>
    <row r="19" spans="1:15" ht="15.75" x14ac:dyDescent="0.25">
      <c r="A19" s="104"/>
      <c r="B19" s="182"/>
      <c r="C19" s="128" t="s">
        <v>149</v>
      </c>
      <c r="D19" s="128"/>
      <c r="E19" s="153" t="s">
        <v>119</v>
      </c>
      <c r="F19" s="119" t="s">
        <v>152</v>
      </c>
      <c r="G19" s="183"/>
      <c r="H19" s="184"/>
      <c r="I19" s="134">
        <v>1945.52</v>
      </c>
      <c r="J19" s="134">
        <v>0</v>
      </c>
      <c r="K19" s="134">
        <f t="shared" si="0"/>
        <v>1945.52</v>
      </c>
      <c r="L19" s="135" t="s">
        <v>110</v>
      </c>
      <c r="M19" s="104"/>
      <c r="N19" s="104"/>
      <c r="O19" s="104"/>
    </row>
    <row r="20" spans="1:15" ht="15.75" x14ac:dyDescent="0.25">
      <c r="A20" s="104"/>
      <c r="B20" s="182"/>
      <c r="C20" s="128" t="s">
        <v>149</v>
      </c>
      <c r="D20" s="128"/>
      <c r="E20" s="153" t="s">
        <v>119</v>
      </c>
      <c r="F20" s="119" t="s">
        <v>153</v>
      </c>
      <c r="G20" s="183"/>
      <c r="H20" s="184"/>
      <c r="I20" s="134">
        <v>1472.76</v>
      </c>
      <c r="J20" s="134">
        <v>0</v>
      </c>
      <c r="K20" s="134">
        <f t="shared" si="0"/>
        <v>1472.76</v>
      </c>
      <c r="L20" s="135" t="s">
        <v>110</v>
      </c>
      <c r="M20" s="104"/>
      <c r="N20" s="104"/>
      <c r="O20" s="104"/>
    </row>
    <row r="21" spans="1:15" s="143" customFormat="1" ht="15.75" x14ac:dyDescent="0.25">
      <c r="A21" s="141"/>
      <c r="B21" s="182"/>
      <c r="C21" s="128" t="s">
        <v>149</v>
      </c>
      <c r="D21" s="128"/>
      <c r="E21" s="153" t="s">
        <v>119</v>
      </c>
      <c r="F21" s="119" t="s">
        <v>154</v>
      </c>
      <c r="G21" s="183"/>
      <c r="H21" s="184"/>
      <c r="I21" s="134">
        <v>2171</v>
      </c>
      <c r="J21" s="134">
        <v>0</v>
      </c>
      <c r="K21" s="134">
        <f t="shared" si="0"/>
        <v>2171</v>
      </c>
      <c r="L21" s="135" t="s">
        <v>110</v>
      </c>
      <c r="M21" s="141"/>
      <c r="N21" s="141"/>
      <c r="O21" s="141"/>
    </row>
    <row r="22" spans="1:15" s="143" customFormat="1" ht="31.5" x14ac:dyDescent="0.25">
      <c r="A22" s="141"/>
      <c r="B22" s="135">
        <v>3</v>
      </c>
      <c r="C22" s="128">
        <v>45542</v>
      </c>
      <c r="D22" s="128">
        <v>45543</v>
      </c>
      <c r="E22" s="153" t="s">
        <v>144</v>
      </c>
      <c r="F22" s="119" t="s">
        <v>146</v>
      </c>
      <c r="G22" s="129" t="s">
        <v>145</v>
      </c>
      <c r="H22" s="155" t="s">
        <v>147</v>
      </c>
      <c r="I22" s="134">
        <v>222398.54</v>
      </c>
      <c r="J22" s="134">
        <v>0</v>
      </c>
      <c r="K22" s="134">
        <f t="shared" ref="K22" si="1">+I22-J22</f>
        <v>222398.54</v>
      </c>
      <c r="L22" s="135" t="s">
        <v>110</v>
      </c>
      <c r="M22" s="141"/>
      <c r="N22" s="141"/>
      <c r="O22" s="141"/>
    </row>
    <row r="23" spans="1:15" s="143" customFormat="1" ht="31.5" x14ac:dyDescent="0.25">
      <c r="A23" s="141"/>
      <c r="B23" s="135">
        <v>4</v>
      </c>
      <c r="C23" s="128" t="s">
        <v>156</v>
      </c>
      <c r="D23" s="128" t="s">
        <v>157</v>
      </c>
      <c r="E23" s="153" t="s">
        <v>158</v>
      </c>
      <c r="F23" s="119" t="s">
        <v>159</v>
      </c>
      <c r="G23" s="129" t="s">
        <v>160</v>
      </c>
      <c r="H23" s="155" t="s">
        <v>161</v>
      </c>
      <c r="I23" s="134">
        <v>199420</v>
      </c>
      <c r="J23" s="134">
        <v>0</v>
      </c>
      <c r="K23" s="134">
        <f>+I23-J23</f>
        <v>199420</v>
      </c>
      <c r="L23" s="135" t="s">
        <v>110</v>
      </c>
      <c r="M23" s="141"/>
      <c r="N23" s="141"/>
      <c r="O23" s="141"/>
    </row>
    <row r="24" spans="1:15" ht="16.5" thickBot="1" x14ac:dyDescent="0.3">
      <c r="A24" s="104"/>
      <c r="B24" s="108"/>
      <c r="C24" s="108"/>
      <c r="D24" s="108"/>
      <c r="E24" s="108"/>
      <c r="F24" s="104"/>
      <c r="G24" s="106"/>
      <c r="H24" s="106"/>
      <c r="I24" s="142">
        <f>SUM(I16:I23)</f>
        <v>582666.96</v>
      </c>
      <c r="J24" s="142">
        <f>SUM(J16:J23)</f>
        <v>0</v>
      </c>
      <c r="K24" s="142">
        <f>SUM(K16:K23)</f>
        <v>582666.96</v>
      </c>
      <c r="L24" s="104"/>
      <c r="M24" s="104"/>
      <c r="N24" s="104"/>
      <c r="O24" s="104"/>
    </row>
    <row r="25" spans="1:15" ht="16.5" thickTop="1" thickBot="1" x14ac:dyDescent="0.3">
      <c r="A25" s="112"/>
      <c r="B25" s="125" t="s">
        <v>106</v>
      </c>
      <c r="C25" s="126"/>
      <c r="D25" s="120"/>
      <c r="E25" s="121"/>
      <c r="F25" s="112"/>
      <c r="G25" s="112"/>
      <c r="H25" s="104"/>
      <c r="I25" s="107"/>
      <c r="J25" s="104"/>
      <c r="K25" s="107"/>
      <c r="L25" s="104"/>
      <c r="M25" s="104"/>
      <c r="N25" s="104"/>
      <c r="O25" s="104"/>
    </row>
    <row r="26" spans="1:15" ht="15.75" thickBot="1" x14ac:dyDescent="0.3">
      <c r="A26" s="112"/>
      <c r="B26" s="122" t="s">
        <v>107</v>
      </c>
      <c r="C26" s="123"/>
      <c r="D26" s="123"/>
      <c r="E26" s="124"/>
      <c r="F26" s="112"/>
      <c r="G26" s="112"/>
      <c r="H26" s="104"/>
      <c r="I26" s="107"/>
      <c r="J26" s="104"/>
      <c r="K26" s="107"/>
      <c r="L26" s="111"/>
      <c r="M26" s="104"/>
      <c r="N26" s="104"/>
      <c r="O26" s="104"/>
    </row>
    <row r="27" spans="1:15" x14ac:dyDescent="0.25">
      <c r="A27" s="112"/>
      <c r="B27" s="112"/>
      <c r="C27" s="112"/>
      <c r="D27" s="112"/>
      <c r="E27" s="112"/>
      <c r="F27" s="112"/>
      <c r="G27" s="112"/>
      <c r="H27" s="104"/>
      <c r="I27" s="107"/>
      <c r="J27" s="104"/>
      <c r="K27" s="107"/>
      <c r="L27" s="111"/>
      <c r="M27" s="104"/>
      <c r="N27" s="104"/>
      <c r="O27" s="104"/>
    </row>
    <row r="28" spans="1:15" x14ac:dyDescent="0.25">
      <c r="A28" s="112"/>
      <c r="B28" s="112"/>
      <c r="C28" s="112"/>
      <c r="D28" s="112"/>
      <c r="E28" s="112"/>
      <c r="F28" s="112"/>
      <c r="G28" s="112"/>
      <c r="H28" s="104"/>
      <c r="I28" s="107"/>
      <c r="J28" s="104"/>
      <c r="K28" s="107"/>
      <c r="L28" s="104"/>
      <c r="M28" s="104"/>
      <c r="N28" s="104"/>
      <c r="O28" s="104"/>
    </row>
    <row r="29" spans="1:15" x14ac:dyDescent="0.25">
      <c r="A29" s="112"/>
      <c r="B29" s="112"/>
      <c r="C29" s="112"/>
      <c r="D29" s="112"/>
      <c r="E29" s="112"/>
      <c r="F29" s="112"/>
      <c r="G29" s="112"/>
      <c r="H29" s="104"/>
      <c r="I29" s="107"/>
      <c r="J29" s="104"/>
      <c r="K29" s="107"/>
      <c r="L29" s="104"/>
      <c r="M29" s="104"/>
      <c r="N29" s="104"/>
      <c r="O29" s="104"/>
    </row>
    <row r="30" spans="1:15" x14ac:dyDescent="0.25">
      <c r="A30" s="112"/>
      <c r="B30" s="112"/>
      <c r="C30" s="112"/>
      <c r="D30" s="112"/>
      <c r="E30" s="112"/>
      <c r="F30" s="112"/>
      <c r="G30" s="112"/>
      <c r="H30" s="104"/>
      <c r="I30" s="107"/>
      <c r="J30" s="104"/>
      <c r="K30" s="107"/>
      <c r="L30" s="104"/>
      <c r="M30" s="104"/>
      <c r="N30" s="104"/>
      <c r="O30" s="104"/>
    </row>
    <row r="31" spans="1:15" x14ac:dyDescent="0.25">
      <c r="A31" s="112"/>
      <c r="B31" s="112"/>
      <c r="C31" s="112"/>
      <c r="D31" s="112"/>
      <c r="E31" s="136"/>
      <c r="F31" s="112"/>
      <c r="G31" s="112"/>
      <c r="H31" s="104"/>
      <c r="I31" s="107"/>
      <c r="J31" s="104"/>
      <c r="K31" s="107"/>
      <c r="L31" s="104"/>
      <c r="M31" s="104"/>
      <c r="N31" s="104"/>
      <c r="O31" s="104"/>
    </row>
    <row r="32" spans="1:15" x14ac:dyDescent="0.25">
      <c r="A32" s="112"/>
      <c r="B32" s="112"/>
      <c r="C32" s="112"/>
      <c r="D32" s="112"/>
      <c r="E32" s="136"/>
      <c r="F32" s="112"/>
      <c r="G32" s="112"/>
      <c r="H32" s="104"/>
      <c r="I32" s="107"/>
      <c r="J32" s="104"/>
      <c r="K32" s="107"/>
      <c r="L32" s="104"/>
      <c r="M32" s="104"/>
      <c r="N32" s="104"/>
      <c r="O32" s="104"/>
    </row>
    <row r="33" spans="1:15" x14ac:dyDescent="0.25">
      <c r="A33" s="112"/>
      <c r="B33" s="112"/>
      <c r="C33" s="112"/>
      <c r="D33" s="112"/>
      <c r="E33" s="136"/>
      <c r="F33" s="112"/>
      <c r="G33" s="112"/>
      <c r="H33" s="104"/>
      <c r="I33" s="107"/>
      <c r="J33" s="104"/>
      <c r="K33" s="107"/>
      <c r="L33" s="104"/>
      <c r="M33" s="104"/>
      <c r="N33" s="104"/>
      <c r="O33" s="104"/>
    </row>
    <row r="34" spans="1:15" x14ac:dyDescent="0.25">
      <c r="A34" s="112"/>
      <c r="B34" s="112"/>
      <c r="C34" s="112"/>
      <c r="D34" s="112"/>
      <c r="E34" s="136"/>
      <c r="F34" s="112"/>
      <c r="G34" s="112"/>
      <c r="H34" s="104"/>
      <c r="I34" s="107"/>
      <c r="J34" s="104"/>
      <c r="K34" s="107"/>
      <c r="L34" s="104"/>
      <c r="M34" s="104"/>
      <c r="N34" s="104"/>
      <c r="O34" s="104"/>
    </row>
    <row r="35" spans="1:15" x14ac:dyDescent="0.25">
      <c r="A35" s="112"/>
      <c r="B35" s="112"/>
      <c r="C35" s="112"/>
      <c r="D35" s="112"/>
      <c r="E35" s="136"/>
      <c r="F35" s="112"/>
      <c r="G35" s="112"/>
      <c r="H35" s="104"/>
      <c r="I35" s="107"/>
      <c r="J35" s="104"/>
      <c r="K35" s="107"/>
      <c r="L35" s="104"/>
      <c r="M35" s="104"/>
      <c r="N35" s="104"/>
      <c r="O35" s="104"/>
    </row>
    <row r="36" spans="1:15" x14ac:dyDescent="0.25">
      <c r="A36" s="112"/>
      <c r="B36" s="112"/>
      <c r="C36" s="112"/>
      <c r="D36" s="112"/>
      <c r="E36" s="136"/>
      <c r="F36" s="137"/>
      <c r="G36" s="112"/>
      <c r="H36" s="104"/>
      <c r="I36" s="107"/>
      <c r="J36" s="104"/>
      <c r="K36" s="107"/>
      <c r="L36" s="104"/>
      <c r="M36" s="104"/>
      <c r="N36" s="104"/>
      <c r="O36" s="104"/>
    </row>
    <row r="37" spans="1:15" x14ac:dyDescent="0.25">
      <c r="A37" s="112"/>
      <c r="B37" s="112"/>
      <c r="C37" s="112"/>
      <c r="D37" s="112"/>
      <c r="E37" s="112"/>
      <c r="F37" s="112"/>
      <c r="G37" s="112"/>
      <c r="H37" s="104"/>
      <c r="I37" s="107"/>
      <c r="J37" s="104"/>
      <c r="K37" s="107"/>
      <c r="L37" s="104"/>
      <c r="M37" s="104"/>
      <c r="N37" s="104"/>
      <c r="O37" s="104"/>
    </row>
    <row r="38" spans="1:15" x14ac:dyDescent="0.25">
      <c r="A38" s="113"/>
      <c r="B38" s="113"/>
      <c r="C38" s="113"/>
      <c r="D38" s="113"/>
      <c r="E38" s="113"/>
      <c r="F38" s="113"/>
      <c r="G38" s="113"/>
    </row>
    <row r="39" spans="1:15" x14ac:dyDescent="0.25">
      <c r="A39" s="113"/>
      <c r="B39" s="113"/>
      <c r="C39" s="113"/>
      <c r="D39" s="113"/>
      <c r="E39" s="113"/>
      <c r="F39" s="113"/>
      <c r="G39" s="113"/>
    </row>
  </sheetData>
  <mergeCells count="9">
    <mergeCell ref="B17:B21"/>
    <mergeCell ref="G17:G21"/>
    <mergeCell ref="H17:H21"/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I35" sqref="I35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2" t="s">
        <v>0</v>
      </c>
      <c r="C5" s="172"/>
      <c r="D5" s="172"/>
      <c r="E5" s="172"/>
      <c r="F5" s="172"/>
      <c r="G5" s="172"/>
      <c r="H5" s="32"/>
      <c r="I5" s="14"/>
      <c r="J5" s="14"/>
      <c r="K5" s="14"/>
      <c r="L5" s="14"/>
      <c r="M5" s="14"/>
      <c r="N5" s="14"/>
    </row>
    <row r="6" spans="2:14" ht="15.75" x14ac:dyDescent="0.25">
      <c r="B6" s="188" t="s">
        <v>57</v>
      </c>
      <c r="C6" s="188"/>
      <c r="D6" s="188"/>
      <c r="E6" s="188"/>
      <c r="F6" s="188"/>
      <c r="G6" s="188"/>
      <c r="H6" s="33"/>
    </row>
    <row r="7" spans="2:14" ht="15.75" x14ac:dyDescent="0.25">
      <c r="B7" s="172" t="s">
        <v>9</v>
      </c>
      <c r="C7" s="172"/>
      <c r="D7" s="172"/>
      <c r="E7" s="172"/>
      <c r="F7" s="172"/>
      <c r="G7" s="172"/>
      <c r="H7" s="33"/>
    </row>
    <row r="8" spans="2:14" ht="15.75" x14ac:dyDescent="0.25">
      <c r="B8" s="188" t="s">
        <v>130</v>
      </c>
      <c r="C8" s="188"/>
      <c r="D8" s="188"/>
      <c r="E8" s="188"/>
      <c r="F8" s="188"/>
      <c r="G8" s="188"/>
      <c r="H8" s="33"/>
    </row>
    <row r="9" spans="2:14" ht="15.75" x14ac:dyDescent="0.25">
      <c r="B9" s="188" t="s">
        <v>84</v>
      </c>
      <c r="C9" s="188"/>
      <c r="D9" s="188"/>
      <c r="E9" s="188"/>
      <c r="F9" s="188"/>
      <c r="G9" s="188"/>
      <c r="H9" s="33"/>
    </row>
    <row r="10" spans="2:14" ht="15.75" x14ac:dyDescent="0.25">
      <c r="B10" s="177" t="s">
        <v>85</v>
      </c>
      <c r="C10" s="177"/>
      <c r="D10" s="177"/>
      <c r="E10" s="177"/>
      <c r="F10" s="177"/>
      <c r="G10" s="177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69"/>
      <c r="C24" s="69"/>
      <c r="D24" s="69"/>
      <c r="E24" s="69"/>
      <c r="F24" s="33"/>
      <c r="G24" s="33"/>
      <c r="H24" s="33"/>
    </row>
    <row r="25" spans="2:8" ht="15.75" x14ac:dyDescent="0.25">
      <c r="B25" s="69"/>
      <c r="C25" s="69"/>
      <c r="D25" s="69"/>
      <c r="E25" s="69"/>
      <c r="F25" s="33"/>
      <c r="G25" s="33"/>
      <c r="H25" s="33"/>
    </row>
    <row r="26" spans="2:8" ht="15.75" x14ac:dyDescent="0.25">
      <c r="B26" s="69"/>
      <c r="C26" s="69"/>
      <c r="D26" s="69"/>
      <c r="E26" s="69"/>
      <c r="F26" s="33"/>
      <c r="G26" s="33"/>
      <c r="H26" s="33"/>
    </row>
    <row r="27" spans="2:8" ht="15.75" x14ac:dyDescent="0.25">
      <c r="B27" s="69"/>
      <c r="C27" s="69"/>
      <c r="D27" s="69"/>
      <c r="E27" s="69"/>
      <c r="F27" s="33"/>
      <c r="H27" s="33"/>
    </row>
    <row r="28" spans="2:8" ht="15.75" x14ac:dyDescent="0.25">
      <c r="B28" s="69" t="s">
        <v>80</v>
      </c>
      <c r="C28" s="69"/>
      <c r="D28" s="69"/>
      <c r="E28" s="69"/>
      <c r="F28" s="33"/>
    </row>
    <row r="29" spans="2:8" x14ac:dyDescent="0.25">
      <c r="B29" s="69" t="s">
        <v>81</v>
      </c>
      <c r="C29" s="69"/>
      <c r="D29" s="69"/>
      <c r="E29" s="69"/>
    </row>
    <row r="30" spans="2:8" x14ac:dyDescent="0.25">
      <c r="B30" s="69"/>
      <c r="C30" s="69"/>
      <c r="D30" s="69"/>
      <c r="E30" s="69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N47"/>
  <sheetViews>
    <sheetView topLeftCell="B27" workbookViewId="0">
      <selection activeCell="L47" sqref="L47"/>
    </sheetView>
  </sheetViews>
  <sheetFormatPr defaultColWidth="19.140625" defaultRowHeight="15" x14ac:dyDescent="0.25"/>
  <cols>
    <col min="1" max="1" width="0" hidden="1" customWidth="1"/>
    <col min="2" max="2" width="19.140625" style="20"/>
    <col min="3" max="3" width="8.28515625" style="25" bestFit="1" customWidth="1"/>
    <col min="4" max="4" width="27.85546875" style="25" customWidth="1"/>
    <col min="5" max="5" width="14.140625" style="25" customWidth="1"/>
    <col min="6" max="6" width="13.5703125" style="25" customWidth="1"/>
    <col min="7" max="7" width="18" customWidth="1"/>
    <col min="8" max="8" width="26.42578125" customWidth="1"/>
    <col min="9" max="9" width="12.5703125" style="144" customWidth="1"/>
    <col min="10" max="10" width="18" bestFit="1" customWidth="1"/>
    <col min="11" max="11" width="19" style="144" customWidth="1"/>
    <col min="12" max="12" width="16" style="144" customWidth="1"/>
  </cols>
  <sheetData>
    <row r="1" spans="2:14" x14ac:dyDescent="0.25">
      <c r="C1" s="61"/>
      <c r="J1" s="150"/>
    </row>
    <row r="2" spans="2:14" x14ac:dyDescent="0.25">
      <c r="C2" s="61"/>
      <c r="H2" s="25"/>
      <c r="J2" s="150"/>
    </row>
    <row r="3" spans="2:14" x14ac:dyDescent="0.25">
      <c r="B3" s="163"/>
      <c r="C3" s="145"/>
      <c r="D3" s="145"/>
      <c r="E3" s="145"/>
      <c r="F3" s="189" t="s">
        <v>191</v>
      </c>
      <c r="G3" s="189"/>
      <c r="H3" s="189"/>
      <c r="I3" s="189"/>
      <c r="J3" s="146"/>
      <c r="K3" s="147"/>
      <c r="L3" s="148"/>
    </row>
    <row r="4" spans="2:14" s="144" customFormat="1" x14ac:dyDescent="0.25">
      <c r="B4" s="151" t="s">
        <v>14</v>
      </c>
      <c r="C4" s="146" t="s">
        <v>120</v>
      </c>
      <c r="D4" s="146" t="s">
        <v>121</v>
      </c>
      <c r="E4" s="146" t="s">
        <v>122</v>
      </c>
      <c r="F4" s="146" t="s">
        <v>123</v>
      </c>
      <c r="G4" s="146" t="s">
        <v>124</v>
      </c>
      <c r="H4" s="146" t="s">
        <v>125</v>
      </c>
      <c r="I4" s="147" t="s">
        <v>126</v>
      </c>
      <c r="J4" s="152" t="s">
        <v>127</v>
      </c>
      <c r="K4" s="147" t="s">
        <v>128</v>
      </c>
      <c r="L4" s="147" t="s">
        <v>129</v>
      </c>
      <c r="M4"/>
      <c r="N4"/>
    </row>
    <row r="5" spans="2:14" s="144" customFormat="1" x14ac:dyDescent="0.25">
      <c r="B5" s="139">
        <v>45298</v>
      </c>
      <c r="C5" s="159">
        <v>2048</v>
      </c>
      <c r="D5" s="49" t="str">
        <f>VLOOKUP(C:C,[1]Existencia!$C$1:D$65536,2,)</f>
        <v>Papel de Baño de dispensador</v>
      </c>
      <c r="E5" s="161" t="s">
        <v>169</v>
      </c>
      <c r="F5" s="160">
        <v>12</v>
      </c>
      <c r="G5" s="161" t="s">
        <v>186</v>
      </c>
      <c r="H5" s="154" t="s">
        <v>175</v>
      </c>
      <c r="I5" s="158">
        <v>27.5</v>
      </c>
      <c r="J5" s="157">
        <f>+F5*I5</f>
        <v>330</v>
      </c>
      <c r="K5" s="158">
        <f>+J5*0.18</f>
        <v>59.4</v>
      </c>
      <c r="L5" s="158">
        <f>+J5+K5</f>
        <v>389.4</v>
      </c>
      <c r="M5"/>
      <c r="N5"/>
    </row>
    <row r="6" spans="2:14" s="144" customFormat="1" x14ac:dyDescent="0.25">
      <c r="B6" s="139">
        <v>45298</v>
      </c>
      <c r="C6" s="159">
        <v>1000</v>
      </c>
      <c r="D6" s="49" t="str">
        <f>VLOOKUP(C:C,[1]Existencia!$C$1:D$65536,2,)</f>
        <v xml:space="preserve">Papel Bond 8½ X 11 </v>
      </c>
      <c r="E6" s="161" t="s">
        <v>170</v>
      </c>
      <c r="F6" s="160">
        <v>6</v>
      </c>
      <c r="G6" s="161" t="s">
        <v>187</v>
      </c>
      <c r="H6" s="154" t="s">
        <v>174</v>
      </c>
      <c r="I6" s="158">
        <v>305</v>
      </c>
      <c r="J6" s="157">
        <f t="shared" ref="J6:J46" si="0">+F6*I6</f>
        <v>1830</v>
      </c>
      <c r="K6" s="158">
        <f t="shared" ref="K6:K34" si="1">+J6*0.18</f>
        <v>329.4</v>
      </c>
      <c r="L6" s="158">
        <f t="shared" ref="L6:L34" si="2">+J6+K6</f>
        <v>2159.4</v>
      </c>
      <c r="M6"/>
      <c r="N6"/>
    </row>
    <row r="7" spans="2:14" s="144" customFormat="1" x14ac:dyDescent="0.25">
      <c r="B7" s="139">
        <v>45511</v>
      </c>
      <c r="C7" s="159">
        <v>2030</v>
      </c>
      <c r="D7" s="49" t="str">
        <f>VLOOKUP(C:C,[1]Existencia!$C$1:D$65536,2,)</f>
        <v>Escobas</v>
      </c>
      <c r="E7" s="161" t="s">
        <v>172</v>
      </c>
      <c r="F7" s="160">
        <v>1</v>
      </c>
      <c r="G7" s="161" t="s">
        <v>186</v>
      </c>
      <c r="H7" s="154" t="s">
        <v>175</v>
      </c>
      <c r="I7" s="158">
        <v>160</v>
      </c>
      <c r="J7" s="157">
        <f t="shared" si="0"/>
        <v>160</v>
      </c>
      <c r="K7" s="158">
        <f t="shared" si="1"/>
        <v>28.799999999999997</v>
      </c>
      <c r="L7" s="158">
        <f t="shared" si="2"/>
        <v>188.8</v>
      </c>
      <c r="M7"/>
      <c r="N7"/>
    </row>
    <row r="8" spans="2:14" s="144" customFormat="1" x14ac:dyDescent="0.25">
      <c r="B8" s="139">
        <v>45511</v>
      </c>
      <c r="C8" s="159">
        <v>2024</v>
      </c>
      <c r="D8" s="49" t="str">
        <f>VLOOKUP(C:C,[1]Existencia!$C$1:D$65536,2,)</f>
        <v>Vasos de pepel No.7</v>
      </c>
      <c r="E8" s="161" t="s">
        <v>168</v>
      </c>
      <c r="F8" s="160">
        <v>10</v>
      </c>
      <c r="G8" s="161" t="s">
        <v>188</v>
      </c>
      <c r="H8" s="154" t="s">
        <v>175</v>
      </c>
      <c r="I8" s="158">
        <v>225</v>
      </c>
      <c r="J8" s="157">
        <f t="shared" si="0"/>
        <v>2250</v>
      </c>
      <c r="K8" s="158">
        <f t="shared" si="1"/>
        <v>405</v>
      </c>
      <c r="L8" s="158">
        <f t="shared" si="2"/>
        <v>2655</v>
      </c>
      <c r="M8"/>
      <c r="N8"/>
    </row>
    <row r="9" spans="2:14" s="144" customFormat="1" x14ac:dyDescent="0.25">
      <c r="B9" s="139">
        <v>45511</v>
      </c>
      <c r="C9" s="159">
        <v>2027</v>
      </c>
      <c r="D9" s="49" t="str">
        <f>VLOOKUP(C:C,[1]Existencia!$C$1:D$65536,2,)</f>
        <v>Vasos Plasticos No. 10</v>
      </c>
      <c r="E9" s="161" t="s">
        <v>168</v>
      </c>
      <c r="F9" s="160">
        <v>7</v>
      </c>
      <c r="G9" s="161" t="s">
        <v>188</v>
      </c>
      <c r="H9" s="154" t="s">
        <v>175</v>
      </c>
      <c r="I9" s="158">
        <v>138</v>
      </c>
      <c r="J9" s="157">
        <f t="shared" si="0"/>
        <v>966</v>
      </c>
      <c r="K9" s="158">
        <f t="shared" si="1"/>
        <v>173.88</v>
      </c>
      <c r="L9" s="158">
        <f t="shared" si="2"/>
        <v>1139.8800000000001</v>
      </c>
      <c r="M9"/>
      <c r="N9"/>
    </row>
    <row r="10" spans="2:14" s="144" customFormat="1" x14ac:dyDescent="0.25">
      <c r="B10" s="139">
        <v>45511</v>
      </c>
      <c r="C10" s="159">
        <v>2022</v>
      </c>
      <c r="D10" s="49" t="str">
        <f>VLOOKUP(C:C,[1]Existencia!$C$1:D$65536,2,)</f>
        <v>Té genjibre/limón</v>
      </c>
      <c r="E10" s="161" t="s">
        <v>173</v>
      </c>
      <c r="F10" s="160">
        <v>10</v>
      </c>
      <c r="G10" s="161" t="s">
        <v>189</v>
      </c>
      <c r="H10" s="154" t="s">
        <v>175</v>
      </c>
      <c r="I10" s="158">
        <v>250</v>
      </c>
      <c r="J10" s="157">
        <f t="shared" si="0"/>
        <v>2500</v>
      </c>
      <c r="K10" s="158">
        <f t="shared" si="1"/>
        <v>450</v>
      </c>
      <c r="L10" s="158">
        <f t="shared" si="2"/>
        <v>2950</v>
      </c>
      <c r="M10"/>
      <c r="N10"/>
    </row>
    <row r="11" spans="2:14" s="144" customFormat="1" x14ac:dyDescent="0.25">
      <c r="B11" s="139">
        <v>45511</v>
      </c>
      <c r="C11" s="159">
        <v>2017</v>
      </c>
      <c r="D11" s="49" t="str">
        <f>VLOOKUP(C:C,[1]Existencia!$C$1:D$65536,2,)</f>
        <v>Azucar Blanca</v>
      </c>
      <c r="E11" s="161" t="s">
        <v>173</v>
      </c>
      <c r="F11" s="160">
        <v>3</v>
      </c>
      <c r="G11" s="161" t="s">
        <v>188</v>
      </c>
      <c r="H11" s="154" t="s">
        <v>175</v>
      </c>
      <c r="I11" s="158">
        <v>170</v>
      </c>
      <c r="J11" s="157">
        <f t="shared" si="0"/>
        <v>510</v>
      </c>
      <c r="K11" s="158">
        <f>+J11*0.16</f>
        <v>81.600000000000009</v>
      </c>
      <c r="L11" s="158">
        <f t="shared" si="2"/>
        <v>591.6</v>
      </c>
      <c r="M11"/>
      <c r="N11"/>
    </row>
    <row r="12" spans="2:14" s="144" customFormat="1" x14ac:dyDescent="0.25">
      <c r="B12" s="139">
        <v>45511</v>
      </c>
      <c r="C12" s="159">
        <v>2018</v>
      </c>
      <c r="D12" s="49" t="str">
        <f>VLOOKUP(C:C,[1]Existencia!$C$1:D$65536,2,)</f>
        <v>Azucar parda</v>
      </c>
      <c r="E12" s="161" t="s">
        <v>173</v>
      </c>
      <c r="F12" s="160">
        <v>2</v>
      </c>
      <c r="G12" s="161" t="s">
        <v>188</v>
      </c>
      <c r="H12" s="154" t="s">
        <v>175</v>
      </c>
      <c r="I12" s="158">
        <v>141</v>
      </c>
      <c r="J12" s="157">
        <f t="shared" si="0"/>
        <v>282</v>
      </c>
      <c r="K12" s="158">
        <f>+J12*0.16</f>
        <v>45.12</v>
      </c>
      <c r="L12" s="158">
        <f t="shared" si="2"/>
        <v>327.12</v>
      </c>
      <c r="M12"/>
      <c r="N12"/>
    </row>
    <row r="13" spans="2:14" s="144" customFormat="1" x14ac:dyDescent="0.25">
      <c r="B13" s="139">
        <v>45511</v>
      </c>
      <c r="C13" s="159">
        <v>2019</v>
      </c>
      <c r="D13" s="49" t="str">
        <f>VLOOKUP(C:C,[1]Existencia!$C$1:D$65536,2,)</f>
        <v>Cremora Lite</v>
      </c>
      <c r="E13" s="161" t="s">
        <v>173</v>
      </c>
      <c r="F13" s="160">
        <v>3</v>
      </c>
      <c r="G13" s="161" t="s">
        <v>186</v>
      </c>
      <c r="H13" s="154" t="s">
        <v>175</v>
      </c>
      <c r="I13" s="158">
        <v>320</v>
      </c>
      <c r="J13" s="157">
        <f t="shared" si="0"/>
        <v>960</v>
      </c>
      <c r="K13" s="158">
        <f t="shared" si="1"/>
        <v>172.79999999999998</v>
      </c>
      <c r="L13" s="158">
        <f t="shared" si="2"/>
        <v>1132.8</v>
      </c>
      <c r="M13"/>
      <c r="N13"/>
    </row>
    <row r="14" spans="2:14" s="144" customFormat="1" x14ac:dyDescent="0.25">
      <c r="B14" s="139">
        <v>45511</v>
      </c>
      <c r="C14" s="159">
        <v>2020</v>
      </c>
      <c r="D14" s="49" t="str">
        <f>VLOOKUP(C:C,[1]Existencia!$C$1:D$65536,2,)</f>
        <v>Cremora Nestle 22Onz</v>
      </c>
      <c r="E14" s="161" t="s">
        <v>173</v>
      </c>
      <c r="F14" s="160">
        <v>2</v>
      </c>
      <c r="G14" s="161" t="s">
        <v>186</v>
      </c>
      <c r="H14" s="154" t="s">
        <v>175</v>
      </c>
      <c r="I14" s="158">
        <v>499</v>
      </c>
      <c r="J14" s="157">
        <f t="shared" si="0"/>
        <v>998</v>
      </c>
      <c r="K14" s="158">
        <f t="shared" si="1"/>
        <v>179.64</v>
      </c>
      <c r="L14" s="158">
        <f t="shared" si="2"/>
        <v>1177.6399999999999</v>
      </c>
      <c r="M14"/>
      <c r="N14"/>
    </row>
    <row r="15" spans="2:14" s="144" customFormat="1" x14ac:dyDescent="0.25">
      <c r="B15" s="139">
        <v>45511</v>
      </c>
      <c r="C15" s="159">
        <v>2000</v>
      </c>
      <c r="D15" s="49" t="str">
        <f>VLOOKUP(C:C,[1]Existencia!$C$1:D$65536,2,)</f>
        <v>Café Santo Domingo molido 1lb</v>
      </c>
      <c r="E15" s="161" t="s">
        <v>173</v>
      </c>
      <c r="F15" s="160">
        <v>10</v>
      </c>
      <c r="G15" s="161" t="s">
        <v>188</v>
      </c>
      <c r="H15" s="154" t="s">
        <v>175</v>
      </c>
      <c r="I15" s="158">
        <v>195</v>
      </c>
      <c r="J15" s="157">
        <f t="shared" si="0"/>
        <v>1950</v>
      </c>
      <c r="K15" s="158">
        <f>+J15*0.16</f>
        <v>312</v>
      </c>
      <c r="L15" s="158">
        <f t="shared" si="2"/>
        <v>2262</v>
      </c>
      <c r="M15"/>
      <c r="N15"/>
    </row>
    <row r="16" spans="2:14" s="144" customFormat="1" x14ac:dyDescent="0.25">
      <c r="B16" s="139">
        <v>45511</v>
      </c>
      <c r="C16" s="159">
        <v>2031</v>
      </c>
      <c r="D16" s="49" t="str">
        <f>VLOOKUP(C:C,[1]Existencia!$C$1:D$65536,2,)</f>
        <v>Suapes</v>
      </c>
      <c r="E16" s="149" t="s">
        <v>167</v>
      </c>
      <c r="F16" s="160">
        <v>1</v>
      </c>
      <c r="G16" s="161" t="s">
        <v>186</v>
      </c>
      <c r="H16" s="154" t="s">
        <v>175</v>
      </c>
      <c r="I16" s="158">
        <v>293</v>
      </c>
      <c r="J16" s="157">
        <f t="shared" si="0"/>
        <v>293</v>
      </c>
      <c r="K16" s="158">
        <f t="shared" si="1"/>
        <v>52.739999999999995</v>
      </c>
      <c r="L16" s="158">
        <f t="shared" si="2"/>
        <v>345.74</v>
      </c>
      <c r="M16"/>
      <c r="N16"/>
    </row>
    <row r="17" spans="2:14" s="144" customFormat="1" x14ac:dyDescent="0.25">
      <c r="B17" s="139">
        <v>45511</v>
      </c>
      <c r="C17" s="159">
        <v>2040</v>
      </c>
      <c r="D17" s="49" t="str">
        <f>VLOOKUP(C:C,[1]Existencia!$C$1:D$65536,2,)</f>
        <v xml:space="preserve">Lavaplatos liquido </v>
      </c>
      <c r="E17" s="149" t="s">
        <v>167</v>
      </c>
      <c r="F17" s="160">
        <v>2</v>
      </c>
      <c r="G17" s="161" t="s">
        <v>186</v>
      </c>
      <c r="H17" s="154" t="s">
        <v>175</v>
      </c>
      <c r="I17" s="158">
        <v>190</v>
      </c>
      <c r="J17" s="157">
        <f t="shared" si="0"/>
        <v>380</v>
      </c>
      <c r="K17" s="158">
        <f t="shared" si="1"/>
        <v>68.399999999999991</v>
      </c>
      <c r="L17" s="158">
        <f t="shared" si="2"/>
        <v>448.4</v>
      </c>
      <c r="M17"/>
      <c r="N17"/>
    </row>
    <row r="18" spans="2:14" s="144" customFormat="1" x14ac:dyDescent="0.25">
      <c r="B18" s="139">
        <v>45511</v>
      </c>
      <c r="C18" s="159">
        <v>2034</v>
      </c>
      <c r="D18" s="49" t="str">
        <f>VLOOKUP(C:C,[1]Existencia!$C$1:D$65536,2,)</f>
        <v>Cloro</v>
      </c>
      <c r="E18" s="149" t="s">
        <v>167</v>
      </c>
      <c r="F18" s="160">
        <v>2</v>
      </c>
      <c r="G18" s="161" t="s">
        <v>190</v>
      </c>
      <c r="H18" s="154" t="s">
        <v>175</v>
      </c>
      <c r="I18" s="158">
        <v>80</v>
      </c>
      <c r="J18" s="157">
        <f t="shared" si="0"/>
        <v>160</v>
      </c>
      <c r="K18" s="158">
        <f t="shared" si="1"/>
        <v>28.799999999999997</v>
      </c>
      <c r="L18" s="158">
        <f t="shared" si="2"/>
        <v>188.8</v>
      </c>
      <c r="M18"/>
      <c r="N18"/>
    </row>
    <row r="19" spans="2:14" x14ac:dyDescent="0.25">
      <c r="B19" s="139">
        <v>45511</v>
      </c>
      <c r="C19" s="159">
        <v>2037</v>
      </c>
      <c r="D19" s="49" t="str">
        <f>VLOOKUP(C:C,[1]Existencia!$C$1:D$65536,2,)</f>
        <v>Detergente Liquido para pisos</v>
      </c>
      <c r="E19" s="149" t="s">
        <v>167</v>
      </c>
      <c r="F19" s="160">
        <v>1</v>
      </c>
      <c r="G19" s="161" t="s">
        <v>190</v>
      </c>
      <c r="H19" s="154" t="s">
        <v>175</v>
      </c>
      <c r="I19" s="158">
        <v>160</v>
      </c>
      <c r="J19" s="157">
        <f t="shared" si="0"/>
        <v>160</v>
      </c>
      <c r="K19" s="158">
        <f t="shared" si="1"/>
        <v>28.799999999999997</v>
      </c>
      <c r="L19" s="158">
        <f t="shared" si="2"/>
        <v>188.8</v>
      </c>
    </row>
    <row r="20" spans="2:14" x14ac:dyDescent="0.25">
      <c r="B20" s="139">
        <v>45511</v>
      </c>
      <c r="C20" s="159">
        <v>2046</v>
      </c>
      <c r="D20" s="49" t="str">
        <f>VLOOKUP(C:C,[1]Existencia!$C$1:D$65536,2,)</f>
        <v>Platos desechables No. 6</v>
      </c>
      <c r="E20" s="161" t="s">
        <v>168</v>
      </c>
      <c r="F20" s="160">
        <v>2</v>
      </c>
      <c r="G20" s="161" t="s">
        <v>188</v>
      </c>
      <c r="H20" s="154" t="s">
        <v>175</v>
      </c>
      <c r="I20" s="158">
        <v>53</v>
      </c>
      <c r="J20" s="157">
        <f t="shared" si="0"/>
        <v>106</v>
      </c>
      <c r="K20" s="158">
        <f t="shared" si="1"/>
        <v>19.079999999999998</v>
      </c>
      <c r="L20" s="158">
        <f t="shared" si="2"/>
        <v>125.08</v>
      </c>
    </row>
    <row r="21" spans="2:14" x14ac:dyDescent="0.25">
      <c r="B21" s="139">
        <v>45511</v>
      </c>
      <c r="C21" s="159">
        <v>2043</v>
      </c>
      <c r="D21" s="49" t="str">
        <f>VLOOKUP(C:C,[1]Existencia!$C$1:D$65536,2,)</f>
        <v>Cuchara plasticas</v>
      </c>
      <c r="E21" s="161" t="s">
        <v>168</v>
      </c>
      <c r="F21" s="160">
        <v>2</v>
      </c>
      <c r="G21" s="161" t="s">
        <v>188</v>
      </c>
      <c r="H21" s="154" t="s">
        <v>175</v>
      </c>
      <c r="I21" s="158">
        <v>14.3</v>
      </c>
      <c r="J21" s="157">
        <f t="shared" si="0"/>
        <v>28.6</v>
      </c>
      <c r="K21" s="158">
        <f t="shared" si="1"/>
        <v>5.1479999999999997</v>
      </c>
      <c r="L21" s="158">
        <f t="shared" si="2"/>
        <v>33.748000000000005</v>
      </c>
    </row>
    <row r="22" spans="2:14" x14ac:dyDescent="0.25">
      <c r="B22" s="139">
        <v>45511</v>
      </c>
      <c r="C22" s="159">
        <v>1112</v>
      </c>
      <c r="D22" s="49" t="str">
        <f>VLOOKUP(C:C,[1]Existencia!$C$1:D$65536,2,)</f>
        <v>Tijeras</v>
      </c>
      <c r="E22" s="161" t="s">
        <v>170</v>
      </c>
      <c r="F22" s="160">
        <v>1</v>
      </c>
      <c r="G22" s="161" t="s">
        <v>186</v>
      </c>
      <c r="H22" s="154" t="s">
        <v>176</v>
      </c>
      <c r="I22" s="158">
        <v>42</v>
      </c>
      <c r="J22" s="157">
        <f t="shared" si="0"/>
        <v>42</v>
      </c>
      <c r="K22" s="158">
        <f t="shared" si="1"/>
        <v>7.56</v>
      </c>
      <c r="L22" s="158">
        <f t="shared" si="2"/>
        <v>49.56</v>
      </c>
    </row>
    <row r="23" spans="2:14" x14ac:dyDescent="0.25">
      <c r="B23" s="139">
        <v>45542</v>
      </c>
      <c r="C23" s="159">
        <v>2042</v>
      </c>
      <c r="D23" s="49" t="str">
        <f>VLOOKUP(C:C,[1]Existencia!$C$1:D$65536,2,)</f>
        <v>Guantes para limpieza</v>
      </c>
      <c r="E23" s="161" t="s">
        <v>169</v>
      </c>
      <c r="F23" s="160">
        <v>1</v>
      </c>
      <c r="G23" s="161" t="s">
        <v>186</v>
      </c>
      <c r="H23" s="154" t="s">
        <v>175</v>
      </c>
      <c r="I23" s="158">
        <v>95</v>
      </c>
      <c r="J23" s="157">
        <f t="shared" si="0"/>
        <v>95</v>
      </c>
      <c r="K23" s="158">
        <f t="shared" si="1"/>
        <v>17.099999999999998</v>
      </c>
      <c r="L23" s="158">
        <f t="shared" si="2"/>
        <v>112.1</v>
      </c>
    </row>
    <row r="24" spans="2:14" x14ac:dyDescent="0.25">
      <c r="B24" s="139">
        <v>45542</v>
      </c>
      <c r="C24" s="159">
        <v>2039</v>
      </c>
      <c r="D24" s="49" t="str">
        <f>VLOOKUP(C:C,[1]Existencia!$C$1:D$65536,2,)</f>
        <v>Esponja de fregar</v>
      </c>
      <c r="E24" s="161" t="s">
        <v>169</v>
      </c>
      <c r="F24" s="160">
        <v>2</v>
      </c>
      <c r="G24" s="161" t="s">
        <v>186</v>
      </c>
      <c r="H24" s="154" t="s">
        <v>175</v>
      </c>
      <c r="I24" s="158">
        <v>66</v>
      </c>
      <c r="J24" s="157">
        <f t="shared" si="0"/>
        <v>132</v>
      </c>
      <c r="K24" s="158">
        <f t="shared" si="1"/>
        <v>23.759999999999998</v>
      </c>
      <c r="L24" s="158">
        <f t="shared" si="2"/>
        <v>155.76</v>
      </c>
    </row>
    <row r="25" spans="2:14" x14ac:dyDescent="0.25">
      <c r="B25" s="139">
        <v>45572</v>
      </c>
      <c r="C25" s="159">
        <v>1126</v>
      </c>
      <c r="D25" s="49" t="str">
        <f>VLOOKUP(C:C,[1]Existencia!$C$1:D$65536,2,)</f>
        <v>Carpetas vinyl 4"</v>
      </c>
      <c r="E25" s="161" t="s">
        <v>170</v>
      </c>
      <c r="F25" s="160">
        <v>1</v>
      </c>
      <c r="G25" s="161" t="s">
        <v>186</v>
      </c>
      <c r="H25" s="154" t="s">
        <v>177</v>
      </c>
      <c r="I25" s="158">
        <v>330.1</v>
      </c>
      <c r="J25" s="157">
        <f t="shared" si="0"/>
        <v>330.1</v>
      </c>
      <c r="K25" s="158">
        <f t="shared" si="1"/>
        <v>59.417999999999999</v>
      </c>
      <c r="L25" s="158">
        <f t="shared" si="2"/>
        <v>389.51800000000003</v>
      </c>
    </row>
    <row r="26" spans="2:14" x14ac:dyDescent="0.25">
      <c r="B26" s="139">
        <v>45572</v>
      </c>
      <c r="C26" s="159">
        <v>1077</v>
      </c>
      <c r="D26" s="49" t="str">
        <f>VLOOKUP(C:C,[1]Existencia!$C$1:D$65536,2,)</f>
        <v>Post It Mini Memo Tip 1 1/2x2 (pequeño)</v>
      </c>
      <c r="E26" s="161" t="s">
        <v>170</v>
      </c>
      <c r="F26" s="160">
        <v>4</v>
      </c>
      <c r="G26" s="161" t="s">
        <v>186</v>
      </c>
      <c r="H26" s="154" t="s">
        <v>177</v>
      </c>
      <c r="I26" s="158">
        <v>23.25</v>
      </c>
      <c r="J26" s="157">
        <f t="shared" si="0"/>
        <v>93</v>
      </c>
      <c r="K26" s="158">
        <f t="shared" si="1"/>
        <v>16.739999999999998</v>
      </c>
      <c r="L26" s="158">
        <f t="shared" si="2"/>
        <v>109.74</v>
      </c>
    </row>
    <row r="27" spans="2:14" x14ac:dyDescent="0.25">
      <c r="B27" s="139">
        <v>45572</v>
      </c>
      <c r="C27" s="159">
        <v>1101</v>
      </c>
      <c r="D27" s="49" t="str">
        <f>VLOOKUP(C:C,[1]Existencia!$C$1:D$65536,2,)</f>
        <v>Pilas AA paquete de 2/1</v>
      </c>
      <c r="E27" s="161" t="s">
        <v>171</v>
      </c>
      <c r="F27" s="160">
        <v>2</v>
      </c>
      <c r="G27" s="161" t="s">
        <v>186</v>
      </c>
      <c r="H27" s="154" t="s">
        <v>178</v>
      </c>
      <c r="I27" s="158">
        <v>118</v>
      </c>
      <c r="J27" s="157">
        <f t="shared" si="0"/>
        <v>236</v>
      </c>
      <c r="K27" s="158">
        <f t="shared" si="1"/>
        <v>42.48</v>
      </c>
      <c r="L27" s="158">
        <f t="shared" si="2"/>
        <v>278.48</v>
      </c>
    </row>
    <row r="28" spans="2:14" x14ac:dyDescent="0.25">
      <c r="B28" s="161" t="s">
        <v>163</v>
      </c>
      <c r="C28" s="159">
        <v>2048</v>
      </c>
      <c r="D28" s="49" t="str">
        <f>VLOOKUP(C:C,[1]Existencia!$C$1:D$65536,2,)</f>
        <v>Papel de Baño de dispensador</v>
      </c>
      <c r="E28" s="161" t="s">
        <v>169</v>
      </c>
      <c r="F28" s="160">
        <v>6</v>
      </c>
      <c r="G28" s="161" t="s">
        <v>186</v>
      </c>
      <c r="H28" s="154" t="s">
        <v>179</v>
      </c>
      <c r="I28" s="158">
        <v>27.5</v>
      </c>
      <c r="J28" s="157">
        <f t="shared" si="0"/>
        <v>165</v>
      </c>
      <c r="K28" s="158">
        <f t="shared" si="1"/>
        <v>29.7</v>
      </c>
      <c r="L28" s="158">
        <f t="shared" si="2"/>
        <v>194.7</v>
      </c>
    </row>
    <row r="29" spans="2:14" x14ac:dyDescent="0.25">
      <c r="B29" s="161" t="s">
        <v>163</v>
      </c>
      <c r="C29" s="159">
        <v>2035</v>
      </c>
      <c r="D29" s="49" t="str">
        <f>VLOOKUP(C:C,[1]Existencia!$C$1:D$65536,2,)</f>
        <v>Detergente en polvo</v>
      </c>
      <c r="E29" s="161" t="s">
        <v>167</v>
      </c>
      <c r="F29" s="160">
        <v>2</v>
      </c>
      <c r="G29" s="161" t="s">
        <v>188</v>
      </c>
      <c r="H29" s="154" t="s">
        <v>179</v>
      </c>
      <c r="I29" s="158">
        <v>455</v>
      </c>
      <c r="J29" s="157">
        <f t="shared" si="0"/>
        <v>910</v>
      </c>
      <c r="K29" s="158">
        <f t="shared" si="1"/>
        <v>163.79999999999998</v>
      </c>
      <c r="L29" s="158">
        <f t="shared" si="2"/>
        <v>1073.8</v>
      </c>
    </row>
    <row r="30" spans="2:14" x14ac:dyDescent="0.25">
      <c r="B30" s="161" t="s">
        <v>163</v>
      </c>
      <c r="C30" s="159">
        <v>2031</v>
      </c>
      <c r="D30" s="49" t="str">
        <f>VLOOKUP(C:C,[1]Existencia!$C$1:D$65536,2,)</f>
        <v>Suapes</v>
      </c>
      <c r="E30" s="161" t="s">
        <v>167</v>
      </c>
      <c r="F30" s="160">
        <v>1</v>
      </c>
      <c r="G30" s="161" t="s">
        <v>186</v>
      </c>
      <c r="H30" s="154" t="s">
        <v>179</v>
      </c>
      <c r="I30" s="158">
        <v>293</v>
      </c>
      <c r="J30" s="157">
        <f t="shared" si="0"/>
        <v>293</v>
      </c>
      <c r="K30" s="158">
        <f t="shared" si="1"/>
        <v>52.739999999999995</v>
      </c>
      <c r="L30" s="158">
        <f t="shared" si="2"/>
        <v>345.74</v>
      </c>
    </row>
    <row r="31" spans="2:14" x14ac:dyDescent="0.25">
      <c r="B31" s="161" t="s">
        <v>164</v>
      </c>
      <c r="C31" s="159">
        <v>1052</v>
      </c>
      <c r="D31" s="49" t="str">
        <f>VLOOKUP(C:C,[1]Existencia!$C$1:D$65536,2,)</f>
        <v>Libretas Gde. Blanca</v>
      </c>
      <c r="E31" s="161" t="s">
        <v>169</v>
      </c>
      <c r="F31" s="160">
        <v>1</v>
      </c>
      <c r="G31" s="161" t="s">
        <v>186</v>
      </c>
      <c r="H31" s="154" t="s">
        <v>180</v>
      </c>
      <c r="I31" s="158">
        <v>30</v>
      </c>
      <c r="J31" s="157">
        <f t="shared" si="0"/>
        <v>30</v>
      </c>
      <c r="K31" s="158">
        <f t="shared" si="1"/>
        <v>5.3999999999999995</v>
      </c>
      <c r="L31" s="158">
        <f t="shared" si="2"/>
        <v>35.4</v>
      </c>
    </row>
    <row r="32" spans="2:14" x14ac:dyDescent="0.25">
      <c r="B32" s="161" t="s">
        <v>164</v>
      </c>
      <c r="C32" s="159">
        <v>1038</v>
      </c>
      <c r="D32" s="49" t="str">
        <f>VLOOKUP(C:C,[1]Existencia!$C$1:D$65536,2,)</f>
        <v>Lapiceros Talbot Azul</v>
      </c>
      <c r="E32" s="161" t="s">
        <v>170</v>
      </c>
      <c r="F32" s="160">
        <v>1</v>
      </c>
      <c r="G32" s="161" t="s">
        <v>186</v>
      </c>
      <c r="H32" s="154" t="s">
        <v>180</v>
      </c>
      <c r="I32" s="158">
        <v>6.3</v>
      </c>
      <c r="J32" s="157">
        <f t="shared" si="0"/>
        <v>6.3</v>
      </c>
      <c r="K32" s="158">
        <f t="shared" si="1"/>
        <v>1.1339999999999999</v>
      </c>
      <c r="L32" s="158">
        <f t="shared" si="2"/>
        <v>7.4339999999999993</v>
      </c>
    </row>
    <row r="33" spans="2:14" x14ac:dyDescent="0.25">
      <c r="B33" s="161" t="s">
        <v>164</v>
      </c>
      <c r="C33" s="159">
        <v>2034</v>
      </c>
      <c r="D33" s="49" t="str">
        <f>VLOOKUP(C:C,[1]Existencia!$C$1:D$65536,2,)</f>
        <v>Cloro</v>
      </c>
      <c r="E33" s="161" t="s">
        <v>167</v>
      </c>
      <c r="F33" s="160">
        <v>1</v>
      </c>
      <c r="G33" s="161" t="s">
        <v>190</v>
      </c>
      <c r="H33" s="154" t="s">
        <v>180</v>
      </c>
      <c r="I33" s="158">
        <v>80</v>
      </c>
      <c r="J33" s="157">
        <f t="shared" si="0"/>
        <v>80</v>
      </c>
      <c r="K33" s="158">
        <f t="shared" si="1"/>
        <v>14.399999999999999</v>
      </c>
      <c r="L33" s="158">
        <f t="shared" si="2"/>
        <v>94.4</v>
      </c>
    </row>
    <row r="34" spans="2:14" x14ac:dyDescent="0.25">
      <c r="B34" s="161" t="s">
        <v>164</v>
      </c>
      <c r="C34" s="159">
        <v>2035</v>
      </c>
      <c r="D34" s="49" t="str">
        <f>VLOOKUP(C:C,[1]Existencia!$C$1:D$65536,2,)</f>
        <v>Detergente en polvo</v>
      </c>
      <c r="E34" s="161" t="s">
        <v>167</v>
      </c>
      <c r="F34" s="160">
        <v>3</v>
      </c>
      <c r="G34" s="161" t="s">
        <v>188</v>
      </c>
      <c r="H34" s="154" t="s">
        <v>180</v>
      </c>
      <c r="I34" s="158">
        <v>455</v>
      </c>
      <c r="J34" s="157">
        <f t="shared" si="0"/>
        <v>1365</v>
      </c>
      <c r="K34" s="158">
        <f t="shared" si="1"/>
        <v>245.7</v>
      </c>
      <c r="L34" s="158">
        <f t="shared" si="2"/>
        <v>1610.7</v>
      </c>
    </row>
    <row r="35" spans="2:14" x14ac:dyDescent="0.25">
      <c r="B35" s="161" t="s">
        <v>162</v>
      </c>
      <c r="C35" s="159">
        <v>1150</v>
      </c>
      <c r="D35" s="49" t="str">
        <f>VLOOKUP(C:C,[1]Existencia!$C$1:D$65536,2,)</f>
        <v>USB CIMO 2016</v>
      </c>
      <c r="E35" s="161" t="s">
        <v>170</v>
      </c>
      <c r="F35" s="160">
        <v>1</v>
      </c>
      <c r="G35" s="161" t="s">
        <v>186</v>
      </c>
      <c r="H35" s="154" t="s">
        <v>181</v>
      </c>
      <c r="I35" s="158">
        <v>375</v>
      </c>
      <c r="J35" s="157">
        <f t="shared" si="0"/>
        <v>375</v>
      </c>
      <c r="K35" s="158">
        <f t="shared" ref="K35:K46" si="3">+J35*0.18</f>
        <v>67.5</v>
      </c>
      <c r="L35" s="158">
        <f t="shared" ref="L35:L46" si="4">+J35+K35</f>
        <v>442.5</v>
      </c>
    </row>
    <row r="36" spans="2:14" x14ac:dyDescent="0.25">
      <c r="B36" s="161" t="s">
        <v>162</v>
      </c>
      <c r="C36" s="159">
        <v>2038</v>
      </c>
      <c r="D36" s="49" t="str">
        <f>VLOOKUP(C:C,[1]Existencia!$C$1:D$65536,2,)</f>
        <v>Desinfectante/ambientador</v>
      </c>
      <c r="E36" s="161" t="s">
        <v>168</v>
      </c>
      <c r="F36" s="160">
        <v>1</v>
      </c>
      <c r="G36" s="161" t="s">
        <v>186</v>
      </c>
      <c r="H36" s="154" t="s">
        <v>182</v>
      </c>
      <c r="I36" s="158">
        <v>215</v>
      </c>
      <c r="J36" s="157">
        <f t="shared" si="0"/>
        <v>215</v>
      </c>
      <c r="K36" s="158">
        <f t="shared" si="3"/>
        <v>38.699999999999996</v>
      </c>
      <c r="L36" s="158">
        <f t="shared" si="4"/>
        <v>253.7</v>
      </c>
    </row>
    <row r="37" spans="2:14" x14ac:dyDescent="0.25">
      <c r="B37" s="161" t="s">
        <v>162</v>
      </c>
      <c r="C37" s="159">
        <v>1062</v>
      </c>
      <c r="D37" s="49" t="str">
        <f>VLOOKUP(C:C,[1]Existencia!$C$1:D$65536,2,)</f>
        <v>Cinta Doble Cara</v>
      </c>
      <c r="E37" s="161" t="s">
        <v>170</v>
      </c>
      <c r="F37" s="160">
        <v>1</v>
      </c>
      <c r="G37" s="161" t="s">
        <v>186</v>
      </c>
      <c r="H37" s="154" t="s">
        <v>182</v>
      </c>
      <c r="I37" s="158">
        <v>175</v>
      </c>
      <c r="J37" s="157">
        <f t="shared" si="0"/>
        <v>175</v>
      </c>
      <c r="K37" s="158">
        <f t="shared" si="3"/>
        <v>31.5</v>
      </c>
      <c r="L37" s="158">
        <f t="shared" si="4"/>
        <v>206.5</v>
      </c>
      <c r="N37" s="5"/>
    </row>
    <row r="38" spans="2:14" x14ac:dyDescent="0.25">
      <c r="B38" s="161" t="s">
        <v>165</v>
      </c>
      <c r="C38" s="159">
        <v>1010</v>
      </c>
      <c r="D38" s="49" t="str">
        <f>VLOOKUP(C:C,[1]Existencia!$C$1:D$65536,2,)</f>
        <v xml:space="preserve">Folder 8½ X 11 </v>
      </c>
      <c r="E38" s="161" t="s">
        <v>170</v>
      </c>
      <c r="F38" s="160">
        <v>20</v>
      </c>
      <c r="G38" s="161" t="s">
        <v>186</v>
      </c>
      <c r="H38" s="154" t="s">
        <v>183</v>
      </c>
      <c r="I38" s="158">
        <v>3.15</v>
      </c>
      <c r="J38" s="157">
        <f t="shared" si="0"/>
        <v>63</v>
      </c>
      <c r="K38" s="158">
        <f t="shared" si="3"/>
        <v>11.34</v>
      </c>
      <c r="L38" s="158">
        <f t="shared" si="4"/>
        <v>74.34</v>
      </c>
    </row>
    <row r="39" spans="2:14" x14ac:dyDescent="0.25">
      <c r="B39" s="161" t="s">
        <v>165</v>
      </c>
      <c r="C39" s="159">
        <v>1100</v>
      </c>
      <c r="D39" s="49" t="str">
        <f>VLOOKUP(C:C,[1]Existencia!$C$1:D$65536,2,)</f>
        <v>Pilas AAA paquete de 2/1</v>
      </c>
      <c r="E39" s="161" t="s">
        <v>171</v>
      </c>
      <c r="F39" s="160">
        <v>2</v>
      </c>
      <c r="G39" s="161" t="s">
        <v>186</v>
      </c>
      <c r="H39" s="154" t="s">
        <v>183</v>
      </c>
      <c r="I39" s="158">
        <v>118</v>
      </c>
      <c r="J39" s="157">
        <f t="shared" si="0"/>
        <v>236</v>
      </c>
      <c r="K39" s="158">
        <f t="shared" si="3"/>
        <v>42.48</v>
      </c>
      <c r="L39" s="158">
        <f t="shared" si="4"/>
        <v>278.48</v>
      </c>
    </row>
    <row r="40" spans="2:14" x14ac:dyDescent="0.25">
      <c r="B40" s="161" t="s">
        <v>165</v>
      </c>
      <c r="C40" s="159">
        <v>1038</v>
      </c>
      <c r="D40" s="49" t="str">
        <f>VLOOKUP(C:C,[1]Existencia!$C$1:D$65536,2,)</f>
        <v>Lapiceros Talbot Azul</v>
      </c>
      <c r="E40" s="161" t="s">
        <v>170</v>
      </c>
      <c r="F40" s="160">
        <v>11</v>
      </c>
      <c r="G40" s="161" t="s">
        <v>186</v>
      </c>
      <c r="H40" s="154" t="s">
        <v>183</v>
      </c>
      <c r="I40" s="158">
        <v>6.3</v>
      </c>
      <c r="J40" s="157">
        <f t="shared" si="0"/>
        <v>69.3</v>
      </c>
      <c r="K40" s="158">
        <f t="shared" si="3"/>
        <v>12.473999999999998</v>
      </c>
      <c r="L40" s="158">
        <f t="shared" si="4"/>
        <v>81.774000000000001</v>
      </c>
    </row>
    <row r="41" spans="2:14" s="5" customFormat="1" x14ac:dyDescent="0.25">
      <c r="B41" s="161" t="s">
        <v>165</v>
      </c>
      <c r="C41" s="159">
        <v>1112</v>
      </c>
      <c r="D41" s="49" t="str">
        <f>VLOOKUP(C:C,[1]Existencia!$C$1:D$65536,2,)</f>
        <v>Tijeras</v>
      </c>
      <c r="E41" s="161" t="s">
        <v>170</v>
      </c>
      <c r="F41" s="160">
        <v>1</v>
      </c>
      <c r="G41" s="161" t="s">
        <v>186</v>
      </c>
      <c r="H41" s="154" t="s">
        <v>184</v>
      </c>
      <c r="I41" s="158">
        <v>42</v>
      </c>
      <c r="J41" s="157">
        <f t="shared" si="0"/>
        <v>42</v>
      </c>
      <c r="K41" s="158">
        <f t="shared" si="3"/>
        <v>7.56</v>
      </c>
      <c r="L41" s="158">
        <f t="shared" si="4"/>
        <v>49.56</v>
      </c>
      <c r="M41"/>
      <c r="N41"/>
    </row>
    <row r="42" spans="2:14" x14ac:dyDescent="0.25">
      <c r="B42" s="161" t="s">
        <v>165</v>
      </c>
      <c r="C42" s="159">
        <v>1063</v>
      </c>
      <c r="D42" s="49" t="str">
        <f>VLOOKUP(C:C,[1]Existencia!$C$1:D$65536,2,)</f>
        <v>Cinta adhesiva de 3/4</v>
      </c>
      <c r="E42" s="161" t="s">
        <v>170</v>
      </c>
      <c r="F42" s="160">
        <v>1</v>
      </c>
      <c r="G42" s="161" t="s">
        <v>186</v>
      </c>
      <c r="H42" s="154" t="s">
        <v>184</v>
      </c>
      <c r="I42" s="158">
        <v>88</v>
      </c>
      <c r="J42" s="157">
        <f t="shared" si="0"/>
        <v>88</v>
      </c>
      <c r="K42" s="158">
        <f t="shared" si="3"/>
        <v>15.84</v>
      </c>
      <c r="L42" s="158">
        <f t="shared" si="4"/>
        <v>103.84</v>
      </c>
    </row>
    <row r="43" spans="2:14" x14ac:dyDescent="0.25">
      <c r="B43" s="161" t="s">
        <v>166</v>
      </c>
      <c r="C43" s="159">
        <v>2042</v>
      </c>
      <c r="D43" s="49" t="str">
        <f>VLOOKUP(C:C,[1]Existencia!$C$1:D$65536,2,)</f>
        <v>Guantes para limpieza</v>
      </c>
      <c r="E43" s="161" t="s">
        <v>169</v>
      </c>
      <c r="F43" s="160">
        <v>1</v>
      </c>
      <c r="G43" s="161" t="s">
        <v>186</v>
      </c>
      <c r="H43" s="154" t="s">
        <v>179</v>
      </c>
      <c r="I43" s="158">
        <v>95</v>
      </c>
      <c r="J43" s="157">
        <f t="shared" si="0"/>
        <v>95</v>
      </c>
      <c r="K43" s="158">
        <f t="shared" si="3"/>
        <v>17.099999999999998</v>
      </c>
      <c r="L43" s="158">
        <f t="shared" si="4"/>
        <v>112.1</v>
      </c>
    </row>
    <row r="44" spans="2:14" x14ac:dyDescent="0.25">
      <c r="B44" s="161" t="s">
        <v>166</v>
      </c>
      <c r="C44" s="159">
        <v>2039</v>
      </c>
      <c r="D44" s="49" t="str">
        <f>VLOOKUP(C:C,[1]Existencia!$C$1:D$65536,2,)</f>
        <v>Esponja de fregar</v>
      </c>
      <c r="E44" s="161" t="s">
        <v>169</v>
      </c>
      <c r="F44" s="160">
        <v>1</v>
      </c>
      <c r="G44" s="161" t="s">
        <v>186</v>
      </c>
      <c r="H44" s="154" t="s">
        <v>179</v>
      </c>
      <c r="I44" s="158">
        <v>66</v>
      </c>
      <c r="J44" s="157">
        <f t="shared" si="0"/>
        <v>66</v>
      </c>
      <c r="K44" s="158">
        <f t="shared" si="3"/>
        <v>11.879999999999999</v>
      </c>
      <c r="L44" s="158">
        <f t="shared" si="4"/>
        <v>77.88</v>
      </c>
    </row>
    <row r="45" spans="2:14" x14ac:dyDescent="0.25">
      <c r="B45" s="161" t="s">
        <v>166</v>
      </c>
      <c r="C45" s="159">
        <v>2040</v>
      </c>
      <c r="D45" s="49" t="str">
        <f>VLOOKUP(C:C,[1]Existencia!$C$1:D$65536,2,)</f>
        <v xml:space="preserve">Lavaplatos liquido </v>
      </c>
      <c r="E45" s="161" t="s">
        <v>169</v>
      </c>
      <c r="F45" s="160">
        <v>1</v>
      </c>
      <c r="G45" s="161" t="s">
        <v>186</v>
      </c>
      <c r="H45" s="154" t="s">
        <v>179</v>
      </c>
      <c r="I45" s="158">
        <v>190</v>
      </c>
      <c r="J45" s="157">
        <f t="shared" si="0"/>
        <v>190</v>
      </c>
      <c r="K45" s="158">
        <f t="shared" si="3"/>
        <v>34.199999999999996</v>
      </c>
      <c r="L45" s="158">
        <f t="shared" si="4"/>
        <v>224.2</v>
      </c>
    </row>
    <row r="46" spans="2:14" x14ac:dyDescent="0.25">
      <c r="B46" s="161" t="s">
        <v>166</v>
      </c>
      <c r="C46" s="159">
        <v>1011</v>
      </c>
      <c r="D46" s="49" t="str">
        <f>VLOOKUP(C:C,[1]Existencia!$C$1:D$65536,2,)</f>
        <v>Folder 8½ X 13</v>
      </c>
      <c r="E46" s="161" t="s">
        <v>170</v>
      </c>
      <c r="F46" s="160">
        <v>20</v>
      </c>
      <c r="G46" s="161" t="s">
        <v>186</v>
      </c>
      <c r="H46" s="154" t="s">
        <v>185</v>
      </c>
      <c r="I46" s="158">
        <v>2.85</v>
      </c>
      <c r="J46" s="157">
        <f t="shared" si="0"/>
        <v>57</v>
      </c>
      <c r="K46" s="158">
        <f t="shared" si="3"/>
        <v>10.26</v>
      </c>
      <c r="L46" s="158">
        <f t="shared" si="4"/>
        <v>67.260000000000005</v>
      </c>
    </row>
    <row r="47" spans="2:14" x14ac:dyDescent="0.25">
      <c r="K47" s="162">
        <f>SUM(K5:K46)</f>
        <v>3421.3740000000003</v>
      </c>
      <c r="L47" s="162">
        <f>SUM(L5:L46)</f>
        <v>22733.674000000003</v>
      </c>
    </row>
  </sheetData>
  <mergeCells count="1">
    <mergeCell ref="F3:I3"/>
  </mergeCells>
  <pageMargins left="0.7" right="0.7" top="0.75" bottom="0.7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2024-07-11T16:31:49Z</cp:lastPrinted>
  <dcterms:created xsi:type="dcterms:W3CDTF">2018-04-17T18:57:16Z</dcterms:created>
  <dcterms:modified xsi:type="dcterms:W3CDTF">2024-08-21T18:51:48Z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