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293" documentId="13_ncr:1_{9345E34C-3D88-46D5-9ADA-D9725226AC79}" xr6:coauthVersionLast="47" xr6:coauthVersionMax="47" xr10:uidLastSave="{C0D81236-70F8-41F1-956E-BC9F34F11A3C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6" state="hidden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9" l="1"/>
  <c r="K87" i="16"/>
  <c r="J87" i="16"/>
  <c r="I87" i="16"/>
  <c r="I86" i="16"/>
  <c r="I85" i="16"/>
  <c r="J85" i="16" s="1"/>
  <c r="K85" i="16" s="1"/>
  <c r="K84" i="16"/>
  <c r="J84" i="16"/>
  <c r="I84" i="16"/>
  <c r="J83" i="16"/>
  <c r="K83" i="16" s="1"/>
  <c r="I83" i="16"/>
  <c r="I82" i="16"/>
  <c r="K82" i="16" s="1"/>
  <c r="K81" i="16"/>
  <c r="I81" i="16"/>
  <c r="I80" i="16"/>
  <c r="I79" i="16"/>
  <c r="J79" i="16" s="1"/>
  <c r="K79" i="16" s="1"/>
  <c r="K78" i="16"/>
  <c r="I78" i="16"/>
  <c r="I77" i="16"/>
  <c r="I76" i="16"/>
  <c r="J76" i="16" s="1"/>
  <c r="K76" i="16" s="1"/>
  <c r="K75" i="16"/>
  <c r="J75" i="16"/>
  <c r="I75" i="16"/>
  <c r="I74" i="16"/>
  <c r="K74" i="16" s="1"/>
  <c r="I73" i="16"/>
  <c r="J73" i="16" s="1"/>
  <c r="K73" i="16" s="1"/>
  <c r="K72" i="16"/>
  <c r="J72" i="16"/>
  <c r="I72" i="16"/>
  <c r="I71" i="16"/>
  <c r="K71" i="16" s="1"/>
  <c r="K70" i="16"/>
  <c r="I70" i="16"/>
  <c r="K69" i="16"/>
  <c r="J69" i="16"/>
  <c r="I69" i="16"/>
  <c r="I68" i="16"/>
  <c r="K68" i="16" s="1"/>
  <c r="H65" i="16"/>
  <c r="I65" i="16" s="1"/>
  <c r="D65" i="16"/>
  <c r="C65" i="16"/>
  <c r="J64" i="16"/>
  <c r="I64" i="16"/>
  <c r="K64" i="16" s="1"/>
  <c r="H64" i="16"/>
  <c r="D64" i="16"/>
  <c r="C64" i="16"/>
  <c r="H63" i="16"/>
  <c r="I63" i="16" s="1"/>
  <c r="D63" i="16"/>
  <c r="C63" i="16"/>
  <c r="I62" i="16"/>
  <c r="H62" i="16"/>
  <c r="D62" i="16"/>
  <c r="C62" i="16"/>
  <c r="H61" i="16"/>
  <c r="H66" i="16" s="1"/>
  <c r="I66" i="16" s="1"/>
  <c r="D61" i="16"/>
  <c r="D66" i="16" s="1"/>
  <c r="C61" i="16"/>
  <c r="C66" i="16" s="1"/>
  <c r="C59" i="16"/>
  <c r="I58" i="16"/>
  <c r="H58" i="16"/>
  <c r="D58" i="16"/>
  <c r="C58" i="16"/>
  <c r="H55" i="16"/>
  <c r="I55" i="16" s="1"/>
  <c r="D55" i="16"/>
  <c r="C55" i="16"/>
  <c r="I54" i="16"/>
  <c r="H54" i="16"/>
  <c r="D54" i="16"/>
  <c r="C54" i="16"/>
  <c r="H53" i="16"/>
  <c r="I53" i="16" s="1"/>
  <c r="D53" i="16"/>
  <c r="C53" i="16"/>
  <c r="H51" i="16"/>
  <c r="I51" i="16" s="1"/>
  <c r="D51" i="16"/>
  <c r="C51" i="16"/>
  <c r="I50" i="16"/>
  <c r="J50" i="16" s="1"/>
  <c r="H50" i="16"/>
  <c r="D50" i="16"/>
  <c r="C50" i="16"/>
  <c r="H49" i="16"/>
  <c r="I49" i="16" s="1"/>
  <c r="D49" i="16"/>
  <c r="C49" i="16"/>
  <c r="J48" i="16"/>
  <c r="I48" i="16"/>
  <c r="K48" i="16" s="1"/>
  <c r="H48" i="16"/>
  <c r="H56" i="16" s="1"/>
  <c r="I56" i="16" s="1"/>
  <c r="D48" i="16"/>
  <c r="D56" i="16" s="1"/>
  <c r="C48" i="16"/>
  <c r="C56" i="16" s="1"/>
  <c r="H47" i="16"/>
  <c r="I47" i="16" s="1"/>
  <c r="D47" i="16"/>
  <c r="C47" i="16"/>
  <c r="I46" i="16"/>
  <c r="J46" i="16" s="1"/>
  <c r="H46" i="16"/>
  <c r="D46" i="16"/>
  <c r="C46" i="16"/>
  <c r="H45" i="16"/>
  <c r="I45" i="16" s="1"/>
  <c r="D45" i="16"/>
  <c r="C45" i="16"/>
  <c r="J44" i="16"/>
  <c r="I44" i="16"/>
  <c r="K44" i="16" s="1"/>
  <c r="H44" i="16"/>
  <c r="H52" i="16" s="1"/>
  <c r="D44" i="16"/>
  <c r="D52" i="16" s="1"/>
  <c r="D57" i="16" s="1"/>
  <c r="C44" i="16"/>
  <c r="C52" i="16" s="1"/>
  <c r="C57" i="16" s="1"/>
  <c r="H42" i="16"/>
  <c r="I42" i="16" s="1"/>
  <c r="D42" i="16"/>
  <c r="C42" i="16"/>
  <c r="J41" i="16"/>
  <c r="I41" i="16"/>
  <c r="K41" i="16" s="1"/>
  <c r="H41" i="16"/>
  <c r="D41" i="16"/>
  <c r="C41" i="16"/>
  <c r="H40" i="16"/>
  <c r="I40" i="16" s="1"/>
  <c r="D40" i="16"/>
  <c r="D67" i="16" s="1"/>
  <c r="C40" i="16"/>
  <c r="C67" i="16" s="1"/>
  <c r="I39" i="16"/>
  <c r="H39" i="16"/>
  <c r="D39" i="16"/>
  <c r="C39" i="16"/>
  <c r="H38" i="16"/>
  <c r="I38" i="16" s="1"/>
  <c r="K38" i="16" s="1"/>
  <c r="D38" i="16"/>
  <c r="C38" i="16"/>
  <c r="I37" i="16"/>
  <c r="J37" i="16" s="1"/>
  <c r="K37" i="16" s="1"/>
  <c r="H37" i="16"/>
  <c r="D37" i="16"/>
  <c r="C37" i="16"/>
  <c r="J36" i="16"/>
  <c r="K36" i="16" s="1"/>
  <c r="I36" i="16"/>
  <c r="H36" i="16"/>
  <c r="D36" i="16"/>
  <c r="C36" i="16"/>
  <c r="H35" i="16"/>
  <c r="I35" i="16" s="1"/>
  <c r="K35" i="16" s="1"/>
  <c r="D35" i="16"/>
  <c r="C35" i="16"/>
  <c r="I34" i="16"/>
  <c r="K34" i="16" s="1"/>
  <c r="H34" i="16"/>
  <c r="H43" i="16" s="1"/>
  <c r="I43" i="16" s="1"/>
  <c r="K43" i="16" s="1"/>
  <c r="D34" i="16"/>
  <c r="C34" i="16"/>
  <c r="I33" i="16"/>
  <c r="K33" i="16" s="1"/>
  <c r="H33" i="16"/>
  <c r="H32" i="16"/>
  <c r="I32" i="16" s="1"/>
  <c r="K32" i="16" s="1"/>
  <c r="D32" i="16"/>
  <c r="D33" i="16" s="1"/>
  <c r="D43" i="16" s="1"/>
  <c r="C32" i="16"/>
  <c r="H31" i="16"/>
  <c r="I31" i="16" s="1"/>
  <c r="D31" i="16"/>
  <c r="C31" i="16"/>
  <c r="I30" i="16"/>
  <c r="J30" i="16" s="1"/>
  <c r="H30" i="16"/>
  <c r="D30" i="16"/>
  <c r="C30" i="16"/>
  <c r="I29" i="16"/>
  <c r="K29" i="16" s="1"/>
  <c r="H29" i="16"/>
  <c r="D29" i="16"/>
  <c r="C29" i="16"/>
  <c r="I28" i="16"/>
  <c r="J28" i="16" s="1"/>
  <c r="K28" i="16" s="1"/>
  <c r="H28" i="16"/>
  <c r="D28" i="16"/>
  <c r="I27" i="16"/>
  <c r="H27" i="16"/>
  <c r="D27" i="16"/>
  <c r="C27" i="16"/>
  <c r="H26" i="16"/>
  <c r="I26" i="16" s="1"/>
  <c r="D26" i="16"/>
  <c r="C26" i="16"/>
  <c r="H25" i="16"/>
  <c r="I25" i="16" s="1"/>
  <c r="D25" i="16"/>
  <c r="D60" i="16" s="1"/>
  <c r="C25" i="16"/>
  <c r="C60" i="16" s="1"/>
  <c r="H24" i="16"/>
  <c r="I24" i="16" s="1"/>
  <c r="D24" i="16"/>
  <c r="D59" i="16" s="1"/>
  <c r="C24" i="16"/>
  <c r="I23" i="16"/>
  <c r="J23" i="16" s="1"/>
  <c r="H23" i="16"/>
  <c r="D23" i="16"/>
  <c r="C23" i="16"/>
  <c r="H22" i="16"/>
  <c r="I22" i="16" s="1"/>
  <c r="D22" i="16"/>
  <c r="C22" i="16"/>
  <c r="H21" i="16"/>
  <c r="I21" i="16" s="1"/>
  <c r="D21" i="16"/>
  <c r="C21" i="16"/>
  <c r="H20" i="16"/>
  <c r="I20" i="16" s="1"/>
  <c r="D20" i="16"/>
  <c r="C20" i="16"/>
  <c r="I19" i="16"/>
  <c r="J19" i="16" s="1"/>
  <c r="H19" i="16"/>
  <c r="D19" i="16"/>
  <c r="C19" i="16"/>
  <c r="H18" i="16"/>
  <c r="I18" i="16" s="1"/>
  <c r="D18" i="16"/>
  <c r="C18" i="16"/>
  <c r="H17" i="16"/>
  <c r="I17" i="16" s="1"/>
  <c r="D17" i="16"/>
  <c r="C17" i="16"/>
  <c r="H16" i="16"/>
  <c r="I16" i="16" s="1"/>
  <c r="D16" i="16"/>
  <c r="H15" i="16"/>
  <c r="I15" i="16" s="1"/>
  <c r="D15" i="16"/>
  <c r="C15" i="16"/>
  <c r="I14" i="16"/>
  <c r="J14" i="16" s="1"/>
  <c r="K14" i="16" s="1"/>
  <c r="H14" i="16"/>
  <c r="D14" i="16"/>
  <c r="H13" i="16"/>
  <c r="I13" i="16" s="1"/>
  <c r="D13" i="16"/>
  <c r="H12" i="16"/>
  <c r="I12" i="16" s="1"/>
  <c r="D12" i="16"/>
  <c r="H11" i="16"/>
  <c r="I11" i="16" s="1"/>
  <c r="D11" i="16"/>
  <c r="C11" i="16"/>
  <c r="H10" i="16"/>
  <c r="I10" i="16" s="1"/>
  <c r="D10" i="16"/>
  <c r="C10" i="16"/>
  <c r="I9" i="16"/>
  <c r="H9" i="16"/>
  <c r="D9" i="16"/>
  <c r="I8" i="16"/>
  <c r="J8" i="16" s="1"/>
  <c r="K8" i="16" s="1"/>
  <c r="H8" i="16"/>
  <c r="D8" i="16"/>
  <c r="H7" i="16"/>
  <c r="I7" i="16" s="1"/>
  <c r="D7" i="16"/>
  <c r="H6" i="16"/>
  <c r="I6" i="16" s="1"/>
  <c r="I5" i="16"/>
  <c r="H5" i="16"/>
  <c r="J5" i="16" s="1"/>
  <c r="J16" i="16" l="1"/>
  <c r="K16" i="16" s="1"/>
  <c r="J47" i="16"/>
  <c r="K47" i="16" s="1"/>
  <c r="J49" i="16"/>
  <c r="K49" i="16" s="1"/>
  <c r="J63" i="16"/>
  <c r="K63" i="16" s="1"/>
  <c r="J10" i="16"/>
  <c r="K10" i="16" s="1"/>
  <c r="J31" i="16"/>
  <c r="K31" i="16" s="1"/>
  <c r="J53" i="16"/>
  <c r="K53" i="16" s="1"/>
  <c r="K5" i="16"/>
  <c r="J25" i="16"/>
  <c r="K25" i="16" s="1"/>
  <c r="J6" i="16"/>
  <c r="K6" i="16" s="1"/>
  <c r="K9" i="16"/>
  <c r="J12" i="16"/>
  <c r="K12" i="16" s="1"/>
  <c r="J15" i="16"/>
  <c r="K15" i="16" s="1"/>
  <c r="J18" i="16"/>
  <c r="K18" i="16" s="1"/>
  <c r="K54" i="16"/>
  <c r="J7" i="16"/>
  <c r="K7" i="16"/>
  <c r="J13" i="16"/>
  <c r="K13" i="16"/>
  <c r="J21" i="16"/>
  <c r="K21" i="16" s="1"/>
  <c r="J26" i="16"/>
  <c r="K26" i="16" s="1"/>
  <c r="J65" i="16"/>
  <c r="K65" i="16" s="1"/>
  <c r="J40" i="16"/>
  <c r="K40" i="16"/>
  <c r="J42" i="16"/>
  <c r="K42" i="16" s="1"/>
  <c r="J45" i="16"/>
  <c r="K45" i="16" s="1"/>
  <c r="J55" i="16"/>
  <c r="K55" i="16"/>
  <c r="J66" i="16"/>
  <c r="K66" i="16"/>
  <c r="J24" i="16"/>
  <c r="K24" i="16"/>
  <c r="K17" i="16"/>
  <c r="J17" i="16"/>
  <c r="K22" i="16"/>
  <c r="J22" i="16"/>
  <c r="J56" i="16"/>
  <c r="K56" i="16" s="1"/>
  <c r="J11" i="16"/>
  <c r="K11" i="16" s="1"/>
  <c r="I52" i="16"/>
  <c r="H57" i="16"/>
  <c r="I57" i="16" s="1"/>
  <c r="J20" i="16"/>
  <c r="K20" i="16" s="1"/>
  <c r="J51" i="16"/>
  <c r="K51" i="16"/>
  <c r="J9" i="16"/>
  <c r="J27" i="16"/>
  <c r="K27" i="16" s="1"/>
  <c r="J39" i="16"/>
  <c r="K39" i="16" s="1"/>
  <c r="J54" i="16"/>
  <c r="J58" i="16"/>
  <c r="K58" i="16" s="1"/>
  <c r="J62" i="16"/>
  <c r="K62" i="16" s="1"/>
  <c r="J77" i="16"/>
  <c r="K77" i="16" s="1"/>
  <c r="J80" i="16"/>
  <c r="K80" i="16" s="1"/>
  <c r="J86" i="16"/>
  <c r="K86" i="16" s="1"/>
  <c r="K19" i="16"/>
  <c r="K23" i="16"/>
  <c r="K30" i="16"/>
  <c r="K46" i="16"/>
  <c r="K50" i="16"/>
  <c r="I61" i="16"/>
  <c r="H60" i="16"/>
  <c r="I60" i="16" s="1"/>
  <c r="H59" i="16"/>
  <c r="I59" i="16" s="1"/>
  <c r="H67" i="16"/>
  <c r="I67" i="16" s="1"/>
  <c r="J88" i="16" l="1"/>
  <c r="J59" i="16"/>
  <c r="K59" i="16" s="1"/>
  <c r="K61" i="16"/>
  <c r="J61" i="16"/>
  <c r="J60" i="16"/>
  <c r="K60" i="16" s="1"/>
  <c r="J67" i="16"/>
  <c r="K67" i="16"/>
  <c r="J52" i="16"/>
  <c r="K52" i="16" s="1"/>
  <c r="K88" i="16" s="1"/>
  <c r="J57" i="16"/>
  <c r="K57" i="16" s="1"/>
  <c r="D15" i="6" l="1"/>
  <c r="C29" i="2"/>
  <c r="N67" i="8"/>
  <c r="N66" i="8"/>
  <c r="I26" i="7"/>
  <c r="L26" i="7" l="1"/>
  <c r="J26" i="7"/>
  <c r="N65" i="8" l="1"/>
  <c r="N64" i="8"/>
  <c r="N63" i="8"/>
  <c r="K11" i="8" l="1"/>
  <c r="L63" i="8" s="1"/>
  <c r="M32" i="8"/>
  <c r="L64" i="8" l="1"/>
  <c r="L65" i="8" s="1"/>
  <c r="L66" i="8" s="1"/>
  <c r="L67" i="8" s="1"/>
  <c r="L68" i="8" s="1"/>
  <c r="L69" i="8" s="1"/>
  <c r="L70" i="8" s="1"/>
  <c r="L71" i="8" s="1"/>
  <c r="L72" i="8" s="1"/>
  <c r="L73" i="8" s="1"/>
  <c r="L74" i="8" s="1"/>
  <c r="K26" i="7" l="1"/>
  <c r="D21" i="9"/>
  <c r="M57" i="8" l="1"/>
  <c r="J30" i="8"/>
  <c r="N50" i="8" l="1"/>
  <c r="N49" i="8"/>
  <c r="N48" i="8"/>
  <c r="N47" i="8"/>
  <c r="N46" i="8"/>
  <c r="N45" i="8"/>
  <c r="J58" i="8"/>
  <c r="J59" i="8" s="1"/>
  <c r="J60" i="8" s="1"/>
  <c r="J61" i="8" s="1"/>
  <c r="J62" i="8" s="1"/>
  <c r="J63" i="8" s="1"/>
  <c r="J45" i="8"/>
  <c r="J64" i="8" l="1"/>
  <c r="Q47" i="8"/>
  <c r="P47" i="8"/>
  <c r="C25" i="2"/>
  <c r="J65" i="8" l="1"/>
  <c r="I51" i="8"/>
  <c r="I52" i="8" s="1"/>
  <c r="I53" i="8" s="1"/>
  <c r="L80" i="8"/>
  <c r="M56" i="8"/>
  <c r="M55" i="8"/>
  <c r="J66" i="8" l="1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I57" i="8"/>
  <c r="C24" i="2"/>
  <c r="I58" i="8" l="1"/>
  <c r="C36" i="2"/>
  <c r="C37" i="2" s="1"/>
  <c r="I59" i="8" l="1"/>
  <c r="D17" i="6"/>
  <c r="I60" i="8" l="1"/>
  <c r="I61" i="8" l="1"/>
  <c r="L31" i="8"/>
  <c r="I62" i="8" l="1"/>
  <c r="I63" i="8" s="1"/>
  <c r="C19" i="2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J80" i="8"/>
  <c r="K80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I80" i="8"/>
  <c r="M80" i="8" s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D29" i="9" l="1"/>
  <c r="C20" i="2" l="1"/>
  <c r="C21" i="2" s="1"/>
  <c r="C32" i="2" s="1"/>
  <c r="C44" i="2" s="1"/>
  <c r="C45" i="2" s="1"/>
  <c r="C47" i="2" s="1"/>
  <c r="D33" i="9"/>
</calcChain>
</file>

<file path=xl/sharedStrings.xml><?xml version="1.0" encoding="utf-8"?>
<sst xmlns="http://schemas.openxmlformats.org/spreadsheetml/2006/main" count="442" uniqueCount="192">
  <si>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</si>
  <si>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</si>
  <si>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</si>
  <si>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</si>
  <si>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</si>
  <si>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</si>
  <si>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</si>
  <si>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</si>
  <si>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</si>
  <si>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</si>
  <si>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</si>
  <si>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</si>
  <si>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</si>
  <si>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</si>
  <si>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</si>
  <si>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</si>
  <si>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</si>
  <si>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</si>
  <si>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</si>
  <si>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</si>
  <si>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</si>
  <si>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</si>
  <si>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</si>
  <si>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</si>
  <si>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</si>
  <si>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</si>
  <si>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</si>
  <si>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</si>
  <si>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</si>
  <si>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</si>
  <si>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</si>
  <si>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</si>
  <si>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</si>
  <si>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</si>
  <si>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</si>
  <si>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</si>
  <si>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</si>
  <si>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</si>
  <si>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</si>
  <si>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</si>
  <si>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</si>
  <si>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</si>
  <si>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</si>
  <si>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</si>
  <si>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</si>
  <si>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</si>
  <si>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</si>
  <si>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</si>
  <si>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</si>
  <si>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</si>
  <si>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</si>
  <si>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</si>
  <si>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</si>
  <si>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</si>
  <si>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</si>
  <si>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</si>
  <si>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</si>
  <si>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</si>
  <si>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</si>
  <si>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</si>
  <si>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</si>
  <si>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</si>
  <si>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</si>
  <si>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</si>
  <si>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</si>
  <si>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</si>
  <si>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</si>
  <si>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</si>
  <si>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</si>
  <si>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</si>
  <si>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</si>
  <si>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</si>
  <si>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</si>
  <si>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</si>
  <si>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</si>
  <si>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</si>
  <si>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</si>
  <si>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</si>
  <si>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</si>
  <si>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</si>
  <si>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</si>
  <si>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</si>
  <si>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</si>
  <si>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</si>
  <si>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</si>
  <si>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</si>
  <si>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</si>
  <si>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</si>
  <si>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</si>
  <si>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</si>
  <si>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</si>
  <si>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</si>
  <si>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</si>
  <si>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</si>
  <si>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</si>
  <si>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</si>
  <si>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>28/02/2022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</si>
  <si>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</si>
  <si>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</si>
  <si>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</si>
  <si>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</si>
  <si>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</si>
  <si>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</si>
  <si>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</si>
  <si>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</si>
  <si>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</si>
  <si>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</si>
  <si>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</si>
  <si>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</si>
  <si>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</si>
  <si>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</si>
  <si>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</si>
  <si>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TOTAL</t>
  </si>
  <si>
    <t>PRECIO</t>
  </si>
  <si>
    <t>CANTIDAD</t>
  </si>
  <si>
    <t>CODIGO</t>
  </si>
  <si>
    <t>DESCRIPCION</t>
  </si>
  <si>
    <t>UNIDAD MEDIDA</t>
  </si>
  <si>
    <t>SOLICTADO POR</t>
  </si>
  <si>
    <t>CANTIDAD*PRECIO</t>
  </si>
  <si>
    <t>ITBIS</t>
  </si>
  <si>
    <t>Valores en RD$</t>
  </si>
  <si>
    <t>Paquete</t>
  </si>
  <si>
    <t>sonia</t>
  </si>
  <si>
    <t>Paola</t>
  </si>
  <si>
    <t>cocina</t>
  </si>
  <si>
    <t>Unidad</t>
  </si>
  <si>
    <t>Resma</t>
  </si>
  <si>
    <t>camila</t>
  </si>
  <si>
    <t>novy</t>
  </si>
  <si>
    <t>Galón</t>
  </si>
  <si>
    <t>pilar</t>
  </si>
  <si>
    <t>galon</t>
  </si>
  <si>
    <t>unidad</t>
  </si>
  <si>
    <t>19/12/2022</t>
  </si>
  <si>
    <t>Azucar blanca</t>
  </si>
  <si>
    <t>azucar parda</t>
  </si>
  <si>
    <t>caja</t>
  </si>
  <si>
    <t>Galon</t>
  </si>
  <si>
    <t>eddy</t>
  </si>
  <si>
    <t>Laura</t>
  </si>
  <si>
    <t>marcelle</t>
  </si>
  <si>
    <t>Werner</t>
  </si>
  <si>
    <t>13/12/2022</t>
  </si>
  <si>
    <t>Breny</t>
  </si>
  <si>
    <t>14/12/2022</t>
  </si>
  <si>
    <t>Centro impresion</t>
  </si>
  <si>
    <t>Eddy</t>
  </si>
  <si>
    <t>centro de copiado</t>
  </si>
  <si>
    <t>15/12/2022</t>
  </si>
  <si>
    <t>Marrero</t>
  </si>
  <si>
    <t>16/12/2022</t>
  </si>
  <si>
    <t>Pilar</t>
  </si>
  <si>
    <t>20/12/2022</t>
  </si>
  <si>
    <t>21/12/2022</t>
  </si>
  <si>
    <t>Marcelle</t>
  </si>
  <si>
    <t>resma</t>
  </si>
  <si>
    <t>27/12/2022</t>
  </si>
  <si>
    <t>paquetes</t>
  </si>
  <si>
    <t>werner</t>
  </si>
  <si>
    <t>camila T</t>
  </si>
  <si>
    <t xml:space="preserve">Mochilas </t>
  </si>
  <si>
    <t>Cuaderno</t>
  </si>
  <si>
    <t>Lapices mochila</t>
  </si>
  <si>
    <t>Gomas de borrar (mochila)</t>
  </si>
  <si>
    <t>Reglas  mochila</t>
  </si>
  <si>
    <t>Lapices de colores</t>
  </si>
  <si>
    <t>sacapunta mochila</t>
  </si>
  <si>
    <t>Cartuchera plastica</t>
  </si>
  <si>
    <t>Tempera mochila</t>
  </si>
  <si>
    <t>Cuaderno de dibujo Mochila</t>
  </si>
  <si>
    <t>Marcador Permanente mochila</t>
  </si>
  <si>
    <t>Resaltador amarillo mochila</t>
  </si>
  <si>
    <t>boligrafo mochila</t>
  </si>
  <si>
    <t>Felpa azul Mochila</t>
  </si>
  <si>
    <t>Folder Plastico mochila</t>
  </si>
  <si>
    <t>Folder a color mochila</t>
  </si>
  <si>
    <t>Grapadora mini mochila</t>
  </si>
  <si>
    <t>Ega blanca Mochila</t>
  </si>
  <si>
    <t>Folder pasticos Mochila</t>
  </si>
  <si>
    <t>Felpa azul Gruesa</t>
  </si>
  <si>
    <t>AL 31 DICIEMBRE, 2022</t>
  </si>
  <si>
    <t>Al 31 DICIEMBRE 2022</t>
  </si>
  <si>
    <t>DISPONIBILIDAD EN BANCO BALANCE CONCILIACION BANCARIA  AL 31 DICIEMBRE, 2022</t>
  </si>
  <si>
    <t>TOTAL DISP.  EFECTIVO EN CAJA Y BANCO AL 31/12/2022</t>
  </si>
  <si>
    <t>al 31 DICIEMBRE 2022</t>
  </si>
  <si>
    <t>BALANCE FINAL MATERIAL GASTABLE AL 30 NOVIEMBRE, 2022</t>
  </si>
  <si>
    <t>ENTRADAS MES DE DICIEMBRE, 2022</t>
  </si>
  <si>
    <t>TOTAL DISPONIBILIDAD AL MES DE DICIEMBRE, 2022</t>
  </si>
  <si>
    <t>SALIDAS MES DICIEMBRE, 2022</t>
  </si>
  <si>
    <t>TOTAL DISPONIBILIDAD MATERIAL GASTABLE / SUMINISTROS AL 31 DICIEMBRE, 2022</t>
  </si>
  <si>
    <t>SALIDA MATERIAL GASTABE DE OFICINA Y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</si>
</sst>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0" borderId="7" xfId="0" applyNumberFormat="1" applyBorder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13" fillId="0" borderId="0" xfId="1" applyFont="1"/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43" fontId="0" fillId="4" borderId="16" xfId="0" applyNumberFormat="1" applyFill="1" applyBorder="1"/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9" fillId="11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44" fontId="0" fillId="0" borderId="0" xfId="2" applyFont="1"/>
    <xf numFmtId="44" fontId="9" fillId="11" borderId="0" xfId="2" applyFont="1" applyFill="1" applyAlignment="1">
      <alignment horizontal="center"/>
    </xf>
    <xf numFmtId="43" fontId="21" fillId="11" borderId="0" xfId="1" applyFont="1" applyFill="1" applyAlignment="1">
      <alignment horizontal="center"/>
    </xf>
    <xf numFmtId="43" fontId="9" fillId="11" borderId="0" xfId="1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14" fontId="0" fillId="0" borderId="0" xfId="0" applyNumberFormat="1" applyAlignment="1">
      <alignment horizontal="right"/>
    </xf>
    <xf numFmtId="44" fontId="0" fillId="0" borderId="0" xfId="0" applyNumberFormat="1"/>
    <xf numFmtId="0" fontId="9" fillId="11" borderId="0" xfId="0" applyFont="1" applyFill="1" applyAlignment="1">
      <alignment horizontal="right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3" fontId="1" fillId="0" borderId="17" xfId="1" applyFont="1" applyBorder="1"/>
    <xf numFmtId="0" fontId="6" fillId="8" borderId="0" xfId="0" applyFont="1" applyFill="1" applyAlignment="1">
      <alignment horizontal="left" wrapText="1"/>
    </xf>
    <xf numFmtId="43" fontId="6" fillId="8" borderId="0" xfId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43" fontId="1" fillId="0" borderId="0" xfId="1" applyFont="1" applyBorder="1"/>
    <xf numFmtId="0" fontId="18" fillId="8" borderId="9" xfId="0" applyFont="1" applyFill="1" applyBorder="1" applyAlignment="1">
      <alignment horizontal="left"/>
    </xf>
    <xf numFmtId="0" fontId="18" fillId="8" borderId="0" xfId="0" applyFont="1" applyFill="1" applyAlignment="1">
      <alignment horizontal="left"/>
    </xf>
    <xf numFmtId="14" fontId="18" fillId="8" borderId="0" xfId="0" applyNumberFormat="1" applyFont="1" applyFill="1" applyAlignment="1">
      <alignment horizontal="left"/>
    </xf>
    <xf numFmtId="43" fontId="18" fillId="8" borderId="0" xfId="0" applyNumberFormat="1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18" fillId="8" borderId="0" xfId="0" applyFont="1" applyFill="1"/>
    <xf numFmtId="43" fontId="18" fillId="8" borderId="0" xfId="1" applyFont="1" applyFill="1" applyBorder="1" applyAlignment="1">
      <alignment horizontal="left"/>
    </xf>
    <xf numFmtId="43" fontId="18" fillId="8" borderId="0" xfId="1" applyFont="1" applyFill="1" applyBorder="1" applyAlignment="1">
      <alignment horizontal="center"/>
    </xf>
    <xf numFmtId="0" fontId="18" fillId="8" borderId="0" xfId="0" applyFont="1" applyFill="1" applyAlignment="1">
      <alignment wrapText="1"/>
    </xf>
    <xf numFmtId="43" fontId="18" fillId="8" borderId="0" xfId="1" applyFont="1" applyFill="1" applyBorder="1" applyAlignment="1">
      <alignment horizontal="left" vertical="center"/>
    </xf>
    <xf numFmtId="43" fontId="18" fillId="8" borderId="0" xfId="0" applyNumberFormat="1" applyFont="1" applyFill="1"/>
    <xf numFmtId="43" fontId="18" fillId="8" borderId="0" xfId="0" applyNumberFormat="1" applyFont="1" applyFill="1" applyAlignment="1">
      <alignment vertical="center"/>
    </xf>
    <xf numFmtId="0" fontId="22" fillId="8" borderId="0" xfId="0" applyFont="1" applyFill="1" applyAlignment="1">
      <alignment horizontal="center" vertical="center"/>
    </xf>
    <xf numFmtId="17" fontId="0" fillId="0" borderId="0" xfId="0" applyNumberFormat="1"/>
    <xf numFmtId="14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right"/>
    </xf>
    <xf numFmtId="44" fontId="16" fillId="0" borderId="0" xfId="2" applyFont="1"/>
    <xf numFmtId="44" fontId="16" fillId="0" borderId="0" xfId="0" applyNumberFormat="1" applyFont="1"/>
    <xf numFmtId="43" fontId="16" fillId="0" borderId="0" xfId="1" applyFont="1"/>
    <xf numFmtId="44" fontId="0" fillId="0" borderId="0" xfId="2" applyFont="1" applyFill="1"/>
    <xf numFmtId="14" fontId="0" fillId="6" borderId="0" xfId="0" applyNumberFormat="1" applyFill="1" applyAlignment="1">
      <alignment horizontal="right"/>
    </xf>
    <xf numFmtId="1" fontId="0" fillId="6" borderId="0" xfId="0" applyNumberForma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right"/>
    </xf>
    <xf numFmtId="44" fontId="0" fillId="6" borderId="0" xfId="2" applyFont="1" applyFill="1"/>
    <xf numFmtId="44" fontId="0" fillId="6" borderId="0" xfId="0" applyNumberFormat="1" applyFill="1"/>
    <xf numFmtId="44" fontId="1" fillId="0" borderId="17" xfId="2" applyFont="1" applyBorder="1"/>
    <xf numFmtId="14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/>
    </xf>
    <xf numFmtId="44" fontId="15" fillId="0" borderId="0" xfId="2" applyFont="1"/>
    <xf numFmtId="44" fontId="15" fillId="0" borderId="0" xfId="0" applyNumberFormat="1" applyFont="1"/>
    <xf numFmtId="43" fontId="15" fillId="0" borderId="0" xfId="1" applyFont="1"/>
    <xf numFmtId="43" fontId="9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43" fontId="3" fillId="5" borderId="0" xfId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1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</xdr:row>
      <xdr:rowOff>180975</xdr:rowOff>
    </xdr:from>
    <xdr:to>
      <xdr:col>1</xdr:col>
      <xdr:colOff>3264989</xdr:colOff>
      <xdr:row>6</xdr:row>
      <xdr:rowOff>85725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71475"/>
          <a:ext cx="978989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2743201</xdr:colOff>
      <xdr:row>1</xdr:row>
      <xdr:rowOff>16670</xdr:rowOff>
    </xdr:from>
    <xdr:to>
      <xdr:col>2</xdr:col>
      <xdr:colOff>523877</xdr:colOff>
      <xdr:row>5</xdr:row>
      <xdr:rowOff>178848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945607" y="207170"/>
          <a:ext cx="1197770" cy="9241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47625</xdr:rowOff>
    </xdr:from>
    <xdr:to>
      <xdr:col>10</xdr:col>
      <xdr:colOff>710071</xdr:colOff>
      <xdr:row>2</xdr:row>
      <xdr:rowOff>175425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38525" y="4762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2368363</xdr:colOff>
      <xdr:row>0</xdr:row>
      <xdr:rowOff>89647</xdr:rowOff>
    </xdr:from>
    <xdr:to>
      <xdr:col>7</xdr:col>
      <xdr:colOff>799108</xdr:colOff>
      <xdr:row>3</xdr:row>
      <xdr:rowOff>146237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769598" y="89647"/>
          <a:ext cx="817598" cy="6280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678516</xdr:colOff>
      <xdr:row>0</xdr:row>
      <xdr:rowOff>78440</xdr:rowOff>
    </xdr:from>
    <xdr:to>
      <xdr:col>5</xdr:col>
      <xdr:colOff>425823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717987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avares\AppData\Local\Microsoft\Windows\INetCache\Content.Outlook\C39YYIVS\Inventario%20Almacen%20Nuevo-FINAL-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Copy%20of%20Inventario%20Almacen%20Nuevo-FINAL-final.xlsx" TargetMode="External"/><Relationship Id="rId1" Type="http://schemas.openxmlformats.org/officeDocument/2006/relationships/externalLinkPath" Target="/personal/ctavares_anamar_gob_do/Documents/Documents/ANAMAR%202022/SALIDAS%20Y%20ENTRADAS%20ALMACEN/Copy%20of%20Inventario%20Almacen%20Nuevo-FINAL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  <sheetName val="Inventario Almacen Nuevo-FINAL-"/>
    </sheetNames>
    <sheetDataSet>
      <sheetData sheetId="0" refreshError="1">
        <row r="7">
          <cell r="C7">
            <v>1000</v>
          </cell>
          <cell r="D7" t="str">
            <v xml:space="preserve">Papel Bond 8½ X 11 </v>
          </cell>
          <cell r="I7">
            <v>305</v>
          </cell>
        </row>
        <row r="16">
          <cell r="C16">
            <v>1011</v>
          </cell>
          <cell r="D16" t="str">
            <v>Folder 8½ X 13</v>
          </cell>
          <cell r="I16">
            <v>2.85</v>
          </cell>
        </row>
        <row r="20">
          <cell r="C20">
            <v>1016</v>
          </cell>
          <cell r="D20" t="str">
            <v>Separador con Pestañas (5 Tab Color)</v>
          </cell>
          <cell r="I20">
            <v>28</v>
          </cell>
        </row>
        <row r="21">
          <cell r="C21">
            <v>1017</v>
          </cell>
          <cell r="D21" t="str">
            <v>Protector Hojas Carpetas</v>
          </cell>
          <cell r="I21">
            <v>130</v>
          </cell>
        </row>
        <row r="24">
          <cell r="C24">
            <v>1021</v>
          </cell>
          <cell r="D24" t="str">
            <v>Sobres Manila 81/2 X 11</v>
          </cell>
          <cell r="I24">
            <v>2.1</v>
          </cell>
        </row>
        <row r="28">
          <cell r="C28">
            <v>1025</v>
          </cell>
          <cell r="D28" t="str">
            <v>Felpas Azules Uniball Onyx Micro</v>
          </cell>
          <cell r="I28">
            <v>39</v>
          </cell>
        </row>
        <row r="29">
          <cell r="C29">
            <v>1026</v>
          </cell>
          <cell r="D29" t="str">
            <v>Felpas Negras Uniball Onyx Micro</v>
          </cell>
          <cell r="I29">
            <v>39</v>
          </cell>
        </row>
        <row r="30">
          <cell r="C30">
            <v>1028</v>
          </cell>
          <cell r="D30" t="str">
            <v xml:space="preserve">Felpas Azules Gel Uniball Impact </v>
          </cell>
          <cell r="I30">
            <v>185</v>
          </cell>
        </row>
        <row r="33">
          <cell r="C33">
            <v>1031</v>
          </cell>
          <cell r="D33" t="str">
            <v>Lapiz Carbon</v>
          </cell>
          <cell r="I33">
            <v>5.88</v>
          </cell>
        </row>
        <row r="48">
          <cell r="C48">
            <v>2075</v>
          </cell>
          <cell r="D48" t="str">
            <v>(2) Perforadora 3 Hoyos</v>
          </cell>
          <cell r="I48">
            <v>4445</v>
          </cell>
        </row>
        <row r="52">
          <cell r="C52">
            <v>1057</v>
          </cell>
          <cell r="D52" t="str">
            <v>Bandas (Gomitas)</v>
          </cell>
          <cell r="I52">
            <v>35</v>
          </cell>
        </row>
        <row r="53">
          <cell r="D53" t="str">
            <v>Cinta Pegante invisible</v>
          </cell>
          <cell r="I53">
            <v>48</v>
          </cell>
        </row>
        <row r="61">
          <cell r="C61">
            <v>1070</v>
          </cell>
          <cell r="D61" t="str">
            <v>Memoria USB16GB</v>
          </cell>
          <cell r="I61">
            <v>395</v>
          </cell>
        </row>
        <row r="68">
          <cell r="C68">
            <v>1076</v>
          </cell>
          <cell r="D68" t="str">
            <v>Cera para contar</v>
          </cell>
          <cell r="I68">
            <v>37.130000000000003</v>
          </cell>
        </row>
        <row r="78">
          <cell r="C78">
            <v>1085</v>
          </cell>
          <cell r="D78" t="str">
            <v>Resaltador amarillo</v>
          </cell>
          <cell r="I78">
            <v>22</v>
          </cell>
        </row>
        <row r="84">
          <cell r="C84">
            <v>1093</v>
          </cell>
          <cell r="D84" t="str">
            <v>Clips Billeteros 41mm</v>
          </cell>
          <cell r="I84">
            <v>65</v>
          </cell>
        </row>
        <row r="85">
          <cell r="C85">
            <v>1095</v>
          </cell>
          <cell r="D85" t="str">
            <v xml:space="preserve">Clips Billeteros32mm </v>
          </cell>
          <cell r="I85">
            <v>55</v>
          </cell>
        </row>
        <row r="90">
          <cell r="C90">
            <v>1100</v>
          </cell>
          <cell r="D90" t="str">
            <v>Pilas AAA paquete de 2/1</v>
          </cell>
          <cell r="I90">
            <v>118</v>
          </cell>
        </row>
        <row r="108">
          <cell r="C108">
            <v>1125</v>
          </cell>
          <cell r="D108" t="str">
            <v>Carpetas vinyl 3"</v>
          </cell>
          <cell r="I108">
            <v>288.14</v>
          </cell>
        </row>
        <row r="109">
          <cell r="C109">
            <v>1126</v>
          </cell>
          <cell r="D109" t="str">
            <v>Carpetas vinyl 4"</v>
          </cell>
          <cell r="I109">
            <v>330.1</v>
          </cell>
        </row>
        <row r="110">
          <cell r="C110">
            <v>1127</v>
          </cell>
          <cell r="D110" t="str">
            <v>Carpetas vinyl 5"</v>
          </cell>
          <cell r="I110">
            <v>778</v>
          </cell>
        </row>
        <row r="132">
          <cell r="C132">
            <v>1156</v>
          </cell>
          <cell r="D132" t="str">
            <v>Mascarillas desechables</v>
          </cell>
          <cell r="I132">
            <v>295</v>
          </cell>
        </row>
        <row r="134">
          <cell r="C134">
            <v>1161</v>
          </cell>
          <cell r="D134" t="str">
            <v xml:space="preserve">Alcohol Isopropilico </v>
          </cell>
          <cell r="I134">
            <v>868</v>
          </cell>
        </row>
        <row r="135">
          <cell r="C135">
            <v>2000</v>
          </cell>
          <cell r="D135" t="str">
            <v>Café Santo Domingo molido 1lb</v>
          </cell>
          <cell r="I135">
            <v>195</v>
          </cell>
        </row>
        <row r="140">
          <cell r="C140">
            <v>2011</v>
          </cell>
          <cell r="D140" t="str">
            <v>Te de Manzanilla y Anis</v>
          </cell>
          <cell r="I140">
            <v>195</v>
          </cell>
        </row>
        <row r="142">
          <cell r="C142">
            <v>2014</v>
          </cell>
          <cell r="D142" t="str">
            <v>Vasos de papel No. 4</v>
          </cell>
          <cell r="I142">
            <v>92</v>
          </cell>
        </row>
        <row r="143">
          <cell r="C143">
            <v>2016</v>
          </cell>
          <cell r="D143" t="str">
            <v>Servilletas C-Fold</v>
          </cell>
          <cell r="I143">
            <v>159</v>
          </cell>
        </row>
        <row r="145">
          <cell r="I145">
            <v>170</v>
          </cell>
        </row>
        <row r="147">
          <cell r="I147">
            <v>141</v>
          </cell>
        </row>
        <row r="149">
          <cell r="C149">
            <v>2019</v>
          </cell>
          <cell r="D149" t="str">
            <v>Cremora Lite</v>
          </cell>
          <cell r="I149">
            <v>320</v>
          </cell>
        </row>
        <row r="151">
          <cell r="D151" t="str">
            <v>Cremora Nestle 22Onz</v>
          </cell>
          <cell r="I151">
            <v>499</v>
          </cell>
        </row>
        <row r="153">
          <cell r="D153" t="str">
            <v>Té genjibre/limón</v>
          </cell>
          <cell r="I153">
            <v>250</v>
          </cell>
        </row>
        <row r="154">
          <cell r="D154" t="str">
            <v>Vasos de pepel No.7</v>
          </cell>
          <cell r="I154">
            <v>225</v>
          </cell>
        </row>
        <row r="156">
          <cell r="D156" t="str">
            <v>Vasos Plasticos No. 10</v>
          </cell>
          <cell r="I156">
            <v>138</v>
          </cell>
        </row>
        <row r="158">
          <cell r="C158">
            <v>2028</v>
          </cell>
          <cell r="D158" t="str">
            <v>Servilletas</v>
          </cell>
          <cell r="I158">
            <v>75</v>
          </cell>
        </row>
        <row r="161">
          <cell r="C161">
            <v>2031</v>
          </cell>
          <cell r="D161" t="str">
            <v>Suapes</v>
          </cell>
          <cell r="I161">
            <v>293</v>
          </cell>
        </row>
        <row r="163">
          <cell r="C163">
            <v>2032</v>
          </cell>
          <cell r="D163" t="str">
            <v>Fundas blancas para cocina</v>
          </cell>
          <cell r="I163">
            <v>105</v>
          </cell>
        </row>
        <row r="166">
          <cell r="C166">
            <v>2035</v>
          </cell>
          <cell r="D166" t="str">
            <v>Detergente en polvo</v>
          </cell>
          <cell r="I166">
            <v>455</v>
          </cell>
        </row>
        <row r="168">
          <cell r="C168">
            <v>2037</v>
          </cell>
          <cell r="D168" t="str">
            <v>Detergente Liquido para pisos</v>
          </cell>
          <cell r="I168">
            <v>160</v>
          </cell>
        </row>
        <row r="170">
          <cell r="C170">
            <v>2038</v>
          </cell>
          <cell r="D170" t="str">
            <v>Desinfectante/ambientador</v>
          </cell>
          <cell r="I170">
            <v>215</v>
          </cell>
        </row>
        <row r="172">
          <cell r="C172">
            <v>2039</v>
          </cell>
          <cell r="D172" t="str">
            <v>Esponja de fregar</v>
          </cell>
          <cell r="I172">
            <v>66</v>
          </cell>
        </row>
        <row r="174">
          <cell r="C174">
            <v>2040</v>
          </cell>
          <cell r="D174" t="str">
            <v xml:space="preserve">Lavaplatos liquido </v>
          </cell>
          <cell r="I174">
            <v>190</v>
          </cell>
        </row>
        <row r="176">
          <cell r="C176">
            <v>2041</v>
          </cell>
          <cell r="D176" t="str">
            <v>Paños de cocina</v>
          </cell>
          <cell r="I176">
            <v>120</v>
          </cell>
        </row>
        <row r="177">
          <cell r="C177">
            <v>2042</v>
          </cell>
          <cell r="D177" t="str">
            <v>Guantes para limpieza</v>
          </cell>
          <cell r="I177">
            <v>95</v>
          </cell>
        </row>
        <row r="179">
          <cell r="C179">
            <v>2043</v>
          </cell>
          <cell r="D179" t="str">
            <v>Cuchara plasticas</v>
          </cell>
          <cell r="I179">
            <v>14.3</v>
          </cell>
        </row>
        <row r="181">
          <cell r="C181">
            <v>2046</v>
          </cell>
          <cell r="D181" t="str">
            <v>Platos desechables No. 6</v>
          </cell>
          <cell r="I181">
            <v>53</v>
          </cell>
        </row>
        <row r="186">
          <cell r="C186">
            <v>2048</v>
          </cell>
          <cell r="D186" t="str">
            <v>Papel de Baño de dispensador</v>
          </cell>
          <cell r="I186">
            <v>27.5</v>
          </cell>
        </row>
        <row r="192">
          <cell r="C192">
            <v>2053</v>
          </cell>
          <cell r="D192" t="str">
            <v>Fundas negras baño</v>
          </cell>
          <cell r="I192">
            <v>299</v>
          </cell>
        </row>
        <row r="194">
          <cell r="D194" t="str">
            <v>Endulzante splenda</v>
          </cell>
          <cell r="I194">
            <v>364</v>
          </cell>
        </row>
        <row r="201">
          <cell r="C201">
            <v>2059</v>
          </cell>
          <cell r="D201" t="str">
            <v>Cloro de marca</v>
          </cell>
          <cell r="I201">
            <v>135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 refreshError="1">
        <row r="7">
          <cell r="D7" t="str">
            <v xml:space="preserve">Papel Bond 8½ X 11 </v>
          </cell>
        </row>
        <row r="176">
          <cell r="I176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topLeftCell="A30" zoomScaleNormal="100" workbookViewId="0">
      <selection activeCell="B59" sqref="B59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86" t="s">
        <v>64</v>
      </c>
      <c r="C8" s="186"/>
    </row>
    <row r="9" spans="2:5" ht="15.75" x14ac:dyDescent="0.25">
      <c r="B9" s="187" t="s">
        <v>65</v>
      </c>
      <c r="C9" s="187"/>
    </row>
    <row r="10" spans="2:5" ht="15.75" x14ac:dyDescent="0.25">
      <c r="B10" s="187" t="s">
        <v>0</v>
      </c>
      <c r="C10" s="187"/>
      <c r="E10" s="3"/>
    </row>
    <row r="11" spans="2:5" hidden="1" x14ac:dyDescent="0.25">
      <c r="B11" s="189"/>
      <c r="C11" s="189"/>
      <c r="E11" s="3"/>
    </row>
    <row r="12" spans="2:5" ht="18.75" x14ac:dyDescent="0.25">
      <c r="B12" s="186" t="s">
        <v>1</v>
      </c>
      <c r="C12" s="186"/>
      <c r="E12" s="3"/>
    </row>
    <row r="13" spans="2:5" ht="18.75" x14ac:dyDescent="0.3">
      <c r="B13" s="187" t="s">
        <v>181</v>
      </c>
      <c r="C13" s="187"/>
      <c r="E13" s="2"/>
    </row>
    <row r="14" spans="2:5" x14ac:dyDescent="0.25">
      <c r="B14" s="188" t="s">
        <v>121</v>
      </c>
      <c r="C14" s="188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54832.69</v>
      </c>
    </row>
    <row r="20" spans="2:9" x14ac:dyDescent="0.25">
      <c r="B20" s="10" t="s">
        <v>46</v>
      </c>
      <c r="C20" s="77">
        <f>SUM('NOTA 2'!D29)</f>
        <v>498608.75719999999</v>
      </c>
      <c r="D20" s="16"/>
    </row>
    <row r="21" spans="2:9" x14ac:dyDescent="0.25">
      <c r="B21" s="9" t="s">
        <v>4</v>
      </c>
      <c r="C21" s="17">
        <f>SUM(C19:C20)</f>
        <v>553441.44720000005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5">
        <f>SUM('NOTA 4'!D15)</f>
        <v>10440972.780000001</v>
      </c>
    </row>
    <row r="25" spans="2:9" x14ac:dyDescent="0.25">
      <c r="B25" s="11" t="s">
        <v>43</v>
      </c>
      <c r="C25" s="76">
        <f>SUM('NOTA 4'!D16)</f>
        <v>871627.95</v>
      </c>
    </row>
    <row r="26" spans="2:9" x14ac:dyDescent="0.25">
      <c r="B26" s="12" t="s">
        <v>6</v>
      </c>
      <c r="C26" s="6">
        <f>SUM(C24:C25)</f>
        <v>11312600.73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'!N67</f>
        <v>198533.09333333332</v>
      </c>
      <c r="I29" s="5"/>
    </row>
    <row r="30" spans="2:9" x14ac:dyDescent="0.25">
      <c r="B30" s="9" t="s">
        <v>63</v>
      </c>
      <c r="C30" s="17">
        <f>SUM(C29)</f>
        <v>198533.09333333332</v>
      </c>
      <c r="I30" s="5"/>
    </row>
    <row r="31" spans="2:9" x14ac:dyDescent="0.25">
      <c r="B31" s="1"/>
      <c r="C31" s="6"/>
      <c r="I31" s="5"/>
    </row>
    <row r="32" spans="2:9" x14ac:dyDescent="0.25">
      <c r="B32" s="78" t="s">
        <v>7</v>
      </c>
      <c r="C32" s="79">
        <f>SUM(C21+C26+C30)</f>
        <v>12064575.270533334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SUM('NOTA 5'!I26)</f>
        <v>0</v>
      </c>
    </row>
    <row r="37" spans="2:3" x14ac:dyDescent="0.25">
      <c r="B37" s="14" t="s">
        <v>74</v>
      </c>
      <c r="C37" s="16">
        <f>SUM(C36)</f>
        <v>0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12064575.270533334</v>
      </c>
    </row>
    <row r="45" spans="2:3" x14ac:dyDescent="0.25">
      <c r="B45" s="14" t="s">
        <v>11</v>
      </c>
      <c r="C45" s="16">
        <f>SUM(C44+0)</f>
        <v>12064575.270533334</v>
      </c>
    </row>
    <row r="47" spans="2:3" x14ac:dyDescent="0.25">
      <c r="B47" s="78" t="s">
        <v>12</v>
      </c>
      <c r="C47" s="79">
        <f>SUM(C37+C45)</f>
        <v>12064575.270533334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94</v>
      </c>
    </row>
    <row r="60" spans="2:2" x14ac:dyDescent="0.25">
      <c r="B60" s="25" t="s">
        <v>61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FFFF00"/>
  </sheetPr>
  <dimension ref="B6:X41"/>
  <sheetViews>
    <sheetView showGridLines="0" zoomScale="70" zoomScaleNormal="70" workbookViewId="0">
      <selection activeCell="C19" sqref="C19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90" t="s">
        <v>0</v>
      </c>
      <c r="C9" s="190"/>
    </row>
    <row r="10" spans="2:24" ht="18.75" x14ac:dyDescent="0.3">
      <c r="B10" s="191" t="s">
        <v>53</v>
      </c>
      <c r="C10" s="191"/>
      <c r="I10" s="14"/>
    </row>
    <row r="11" spans="2:24" ht="18.75" x14ac:dyDescent="0.3">
      <c r="B11" s="191" t="s">
        <v>182</v>
      </c>
      <c r="C11" s="191"/>
    </row>
    <row r="12" spans="2:24" ht="18.75" x14ac:dyDescent="0.3">
      <c r="B12" s="191" t="s">
        <v>55</v>
      </c>
      <c r="C12" s="191"/>
    </row>
    <row r="13" spans="2:24" ht="18.75" x14ac:dyDescent="0.3">
      <c r="B13" s="192" t="s">
        <v>52</v>
      </c>
      <c r="C13" s="191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183</v>
      </c>
      <c r="C18" s="40">
        <v>54832.69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/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184</v>
      </c>
      <c r="C21" s="54">
        <f>SUM(C18:C20)</f>
        <v>54832.69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FFFF00"/>
  </sheetPr>
  <dimension ref="B4:U42"/>
  <sheetViews>
    <sheetView showGridLines="0" zoomScale="80" zoomScaleNormal="80" workbookViewId="0">
      <selection activeCell="I27" sqref="I27"/>
    </sheetView>
  </sheetViews>
  <sheetFormatPr defaultColWidth="11.42578125" defaultRowHeight="15" x14ac:dyDescent="0.25"/>
  <cols>
    <col min="1" max="1" width="3" customWidth="1"/>
    <col min="2" max="2" width="51.28515625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94" t="s">
        <v>0</v>
      </c>
      <c r="C7" s="194"/>
      <c r="D7" s="194"/>
    </row>
    <row r="8" spans="2:21" ht="18.75" x14ac:dyDescent="0.3">
      <c r="B8" s="191" t="s">
        <v>89</v>
      </c>
      <c r="C8" s="191"/>
      <c r="D8" s="191"/>
    </row>
    <row r="9" spans="2:21" ht="18.75" x14ac:dyDescent="0.3">
      <c r="B9" s="191" t="s">
        <v>185</v>
      </c>
      <c r="C9" s="191"/>
      <c r="D9" s="191"/>
    </row>
    <row r="10" spans="2:21" ht="18.75" x14ac:dyDescent="0.3">
      <c r="B10" s="191" t="s">
        <v>55</v>
      </c>
      <c r="C10" s="191"/>
      <c r="D10" s="191"/>
    </row>
    <row r="11" spans="2:21" ht="18.75" x14ac:dyDescent="0.3">
      <c r="B11" s="192" t="s">
        <v>71</v>
      </c>
      <c r="C11" s="191"/>
      <c r="D11" s="191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37.5" x14ac:dyDescent="0.25">
      <c r="B15" s="39" t="s">
        <v>186</v>
      </c>
      <c r="C15" s="39"/>
      <c r="D15" s="58">
        <v>501148.91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187</v>
      </c>
      <c r="C18" s="60">
        <v>130572.59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188</v>
      </c>
      <c r="C21" s="42"/>
      <c r="D21" s="59">
        <f>+D15+C18</f>
        <v>631721.5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189</v>
      </c>
      <c r="C25" s="69">
        <f>+INVENTARIO!K88-1.53</f>
        <v>133112.74280000001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97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93" t="s">
        <v>190</v>
      </c>
      <c r="C29" s="193"/>
      <c r="D29" s="195">
        <f>+D21-C25</f>
        <v>498608.75719999999</v>
      </c>
      <c r="G29" s="29"/>
      <c r="H29" s="16"/>
      <c r="I29" s="29"/>
      <c r="J29" s="16"/>
      <c r="K29" s="16"/>
    </row>
    <row r="30" spans="2:11" ht="21" customHeight="1" x14ac:dyDescent="0.25">
      <c r="B30" s="193"/>
      <c r="C30" s="193"/>
      <c r="D30" s="195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92">
        <v>498608.76</v>
      </c>
      <c r="G32" s="29"/>
      <c r="H32" s="16"/>
      <c r="I32" s="29"/>
      <c r="J32" s="16"/>
      <c r="K32" s="16"/>
    </row>
    <row r="33" spans="2:11" x14ac:dyDescent="0.25">
      <c r="D33" s="185">
        <f>+D32-D29</f>
        <v>2.8000000165775418E-3</v>
      </c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2"/>
      <c r="C37" s="61"/>
      <c r="G37" s="29"/>
      <c r="H37" s="29"/>
      <c r="I37" s="29"/>
      <c r="J37" s="16"/>
      <c r="K37" s="16"/>
    </row>
    <row r="38" spans="2:11" x14ac:dyDescent="0.25">
      <c r="B38" s="72" t="s">
        <v>82</v>
      </c>
      <c r="C38" s="61"/>
      <c r="G38" s="29"/>
      <c r="H38" s="29"/>
      <c r="I38" s="29"/>
      <c r="J38" s="16"/>
      <c r="K38" s="16"/>
    </row>
    <row r="39" spans="2:11" x14ac:dyDescent="0.25">
      <c r="B39" s="72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7">
    <mergeCell ref="B29:C30"/>
    <mergeCell ref="B7:D7"/>
    <mergeCell ref="B8:D8"/>
    <mergeCell ref="B9:D9"/>
    <mergeCell ref="B10:D10"/>
    <mergeCell ref="B11:D11"/>
    <mergeCell ref="D29:D3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FFFF00"/>
    <pageSetUpPr fitToPage="1"/>
  </sheetPr>
  <dimension ref="A4:X91"/>
  <sheetViews>
    <sheetView topLeftCell="E15" zoomScaleNormal="100" workbookViewId="0">
      <selection activeCell="N67" sqref="N67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7.85546875" customWidth="1"/>
    <col min="9" max="9" width="13.85546875" bestFit="1" customWidth="1"/>
    <col min="10" max="10" width="15.5703125" customWidth="1"/>
    <col min="11" max="11" width="13.5703125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6.570312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98" t="s">
        <v>0</v>
      </c>
      <c r="H4" s="198"/>
      <c r="I4" s="198"/>
      <c r="J4" s="198"/>
      <c r="K4" s="198"/>
      <c r="L4" s="198"/>
      <c r="M4" s="198"/>
      <c r="N4" s="198"/>
      <c r="O4" s="14"/>
    </row>
    <row r="5" spans="7:15" x14ac:dyDescent="0.25">
      <c r="G5" s="188" t="s">
        <v>35</v>
      </c>
      <c r="H5" s="188"/>
      <c r="I5" s="188"/>
      <c r="J5" s="188"/>
      <c r="K5" s="188"/>
      <c r="L5" s="188"/>
      <c r="M5" s="188"/>
      <c r="N5" s="188"/>
    </row>
    <row r="6" spans="7:15" x14ac:dyDescent="0.25">
      <c r="G6" s="188" t="s">
        <v>182</v>
      </c>
      <c r="H6" s="188"/>
      <c r="I6" s="188"/>
      <c r="J6" s="188"/>
      <c r="K6" s="188"/>
      <c r="L6" s="188"/>
      <c r="M6" s="188"/>
      <c r="N6" s="188"/>
    </row>
    <row r="7" spans="7:15" x14ac:dyDescent="0.25">
      <c r="G7" s="199" t="s">
        <v>50</v>
      </c>
      <c r="H7" s="199"/>
      <c r="I7" s="199"/>
      <c r="J7" s="199"/>
      <c r="K7" s="199"/>
      <c r="L7" s="199"/>
      <c r="M7" s="199"/>
      <c r="N7" s="199"/>
    </row>
    <row r="8" spans="7:15" ht="15.75" thickBot="1" x14ac:dyDescent="0.3"/>
    <row r="9" spans="7:15" ht="15.75" thickBot="1" x14ac:dyDescent="0.3">
      <c r="L9" s="196" t="s">
        <v>14</v>
      </c>
      <c r="M9" s="197"/>
    </row>
    <row r="10" spans="7:15" x14ac:dyDescent="0.25">
      <c r="K10" s="80" t="s">
        <v>16</v>
      </c>
      <c r="L10" s="80" t="s">
        <v>15</v>
      </c>
      <c r="M10" s="80" t="s">
        <v>13</v>
      </c>
    </row>
    <row r="11" spans="7:15" x14ac:dyDescent="0.25">
      <c r="H11" s="188" t="s">
        <v>79</v>
      </c>
      <c r="I11" s="188"/>
      <c r="J11" s="188"/>
      <c r="K11" s="27">
        <f>253082.12+9305.26</f>
        <v>262387.38</v>
      </c>
      <c r="L11" s="82">
        <v>44903</v>
      </c>
      <c r="M11" s="82">
        <v>45268</v>
      </c>
    </row>
    <row r="12" spans="7:15" x14ac:dyDescent="0.25">
      <c r="H12" s="188" t="s">
        <v>32</v>
      </c>
      <c r="I12" s="188"/>
      <c r="J12" s="188"/>
      <c r="K12" s="57">
        <v>272842.73</v>
      </c>
      <c r="L12" s="61" t="s">
        <v>96</v>
      </c>
      <c r="M12" s="61" t="s">
        <v>100</v>
      </c>
    </row>
    <row r="13" spans="7:15" x14ac:dyDescent="0.25">
      <c r="H13" s="25"/>
      <c r="I13" s="25"/>
      <c r="J13" s="25"/>
      <c r="K13" s="57"/>
      <c r="L13" s="82"/>
      <c r="M13" s="82"/>
    </row>
    <row r="14" spans="7:15" x14ac:dyDescent="0.25">
      <c r="H14" s="25"/>
      <c r="I14" s="25"/>
      <c r="J14" s="25"/>
      <c r="K14" s="57"/>
      <c r="L14" s="82"/>
      <c r="M14" s="82"/>
    </row>
    <row r="15" spans="7:15" x14ac:dyDescent="0.25">
      <c r="K15" s="92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3"/>
      <c r="H18" s="84"/>
      <c r="I18" s="84"/>
      <c r="J18" s="84"/>
      <c r="K18" s="84"/>
      <c r="L18" s="84"/>
      <c r="M18" s="84"/>
      <c r="N18" s="85"/>
    </row>
    <row r="19" spans="7:24" ht="15.75" hidden="1" thickBot="1" x14ac:dyDescent="0.3">
      <c r="G19" s="86"/>
      <c r="L19" s="196" t="s">
        <v>14</v>
      </c>
      <c r="M19" s="197"/>
      <c r="N19" s="87"/>
    </row>
    <row r="20" spans="7:24" hidden="1" x14ac:dyDescent="0.25">
      <c r="G20" s="86"/>
      <c r="K20" s="25" t="s">
        <v>16</v>
      </c>
      <c r="L20" s="25" t="s">
        <v>15</v>
      </c>
      <c r="M20" s="25" t="s">
        <v>13</v>
      </c>
      <c r="N20" s="87"/>
    </row>
    <row r="21" spans="7:24" hidden="1" x14ac:dyDescent="0.25">
      <c r="G21" s="86"/>
      <c r="H21" s="188" t="s">
        <v>32</v>
      </c>
      <c r="I21" s="188"/>
      <c r="J21" s="188"/>
      <c r="K21" s="27">
        <v>404099.66</v>
      </c>
      <c r="L21" s="20" t="s">
        <v>91</v>
      </c>
      <c r="M21" s="20" t="s">
        <v>92</v>
      </c>
      <c r="N21" s="87"/>
    </row>
    <row r="22" spans="7:24" hidden="1" x14ac:dyDescent="0.25">
      <c r="G22" s="86"/>
      <c r="H22" s="188" t="s">
        <v>79</v>
      </c>
      <c r="I22" s="188"/>
      <c r="J22" s="188"/>
      <c r="K22" s="27">
        <v>191365.2</v>
      </c>
      <c r="L22" s="20">
        <v>43839</v>
      </c>
      <c r="M22" s="20" t="s">
        <v>93</v>
      </c>
      <c r="N22" s="87"/>
      <c r="U22" t="s">
        <v>36</v>
      </c>
      <c r="V22" t="s">
        <v>38</v>
      </c>
      <c r="W22" t="s">
        <v>37</v>
      </c>
    </row>
    <row r="23" spans="7:24" hidden="1" x14ac:dyDescent="0.25">
      <c r="G23" s="201" t="s">
        <v>41</v>
      </c>
      <c r="H23" s="202"/>
      <c r="I23" s="202"/>
      <c r="J23" s="202"/>
      <c r="K23" s="27">
        <f>SUM(W23)</f>
        <v>409270.39999999997</v>
      </c>
      <c r="L23" s="20">
        <v>40238</v>
      </c>
      <c r="M23" s="20" t="s">
        <v>51</v>
      </c>
      <c r="N23" s="87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201" t="s">
        <v>39</v>
      </c>
      <c r="H24" s="202"/>
      <c r="I24" s="202"/>
      <c r="J24" s="202"/>
      <c r="K24" s="27">
        <f t="shared" ref="K24:K26" si="0">SUM(W24)</f>
        <v>350803.20000000001</v>
      </c>
      <c r="L24" s="20">
        <v>40848</v>
      </c>
      <c r="M24" s="20" t="s">
        <v>51</v>
      </c>
      <c r="N24" s="87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201" t="s">
        <v>40</v>
      </c>
      <c r="H25" s="202"/>
      <c r="I25" s="202"/>
      <c r="J25" s="202"/>
      <c r="K25" s="27">
        <f t="shared" si="0"/>
        <v>350803.20000000001</v>
      </c>
      <c r="L25" s="20">
        <v>41395</v>
      </c>
      <c r="M25" s="20" t="s">
        <v>51</v>
      </c>
      <c r="N25" s="87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201" t="s">
        <v>42</v>
      </c>
      <c r="H26" s="202"/>
      <c r="I26" s="202"/>
      <c r="J26" s="202"/>
      <c r="K26" s="28">
        <f t="shared" si="0"/>
        <v>363081.31199999998</v>
      </c>
      <c r="L26" s="20">
        <v>42850</v>
      </c>
      <c r="M26" s="20" t="s">
        <v>51</v>
      </c>
      <c r="N26" s="87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8"/>
      <c r="H27" s="89"/>
      <c r="I27" s="89"/>
      <c r="J27" s="89"/>
      <c r="K27" s="90">
        <f>SUM(K21:K26)</f>
        <v>2069422.9719999998</v>
      </c>
      <c r="L27" s="89"/>
      <c r="M27" s="89"/>
      <c r="N27" s="91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6" t="s">
        <v>98</v>
      </c>
    </row>
    <row r="45" spans="7:17" x14ac:dyDescent="0.25">
      <c r="G45" s="22" t="s">
        <v>18</v>
      </c>
      <c r="H45" s="24">
        <v>2021</v>
      </c>
      <c r="I45" s="27">
        <v>0</v>
      </c>
      <c r="J45" s="81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6" t="s">
        <v>95</v>
      </c>
      <c r="Q45" s="98" t="s">
        <v>99</v>
      </c>
    </row>
    <row r="46" spans="7:17" x14ac:dyDescent="0.25">
      <c r="G46" t="s">
        <v>19</v>
      </c>
      <c r="H46" s="25">
        <v>2021</v>
      </c>
      <c r="I46" s="27">
        <v>0</v>
      </c>
      <c r="J46" s="81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7">
        <v>276005.18</v>
      </c>
      <c r="Q46" s="98">
        <v>188094</v>
      </c>
    </row>
    <row r="47" spans="7:17" x14ac:dyDescent="0.25">
      <c r="G47" s="22" t="s">
        <v>20</v>
      </c>
      <c r="H47" s="24">
        <v>2021</v>
      </c>
      <c r="I47" s="27">
        <v>0</v>
      </c>
      <c r="J47" s="81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7">
        <f>+P46/12</f>
        <v>23000.431666666667</v>
      </c>
      <c r="Q47" s="98">
        <f>+Q46/12</f>
        <v>15674.5</v>
      </c>
    </row>
    <row r="48" spans="7:17" x14ac:dyDescent="0.25">
      <c r="G48" t="s">
        <v>28</v>
      </c>
      <c r="H48" s="25">
        <v>2021</v>
      </c>
      <c r="I48" s="27">
        <v>0</v>
      </c>
      <c r="J48" s="81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x14ac:dyDescent="0.25">
      <c r="G49" s="22" t="s">
        <v>21</v>
      </c>
      <c r="H49" s="24">
        <v>2021</v>
      </c>
      <c r="I49" s="27">
        <v>0</v>
      </c>
      <c r="J49" s="81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3" t="s">
        <v>102</v>
      </c>
      <c r="Q49" s="114" t="s">
        <v>101</v>
      </c>
    </row>
    <row r="50" spans="7:17" x14ac:dyDescent="0.25">
      <c r="G50" t="s">
        <v>22</v>
      </c>
      <c r="H50" s="25">
        <v>2021</v>
      </c>
      <c r="I50" s="27">
        <v>0</v>
      </c>
      <c r="J50" s="81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x14ac:dyDescent="0.25">
      <c r="G51" s="22" t="s">
        <v>23</v>
      </c>
      <c r="H51" s="24">
        <v>2021</v>
      </c>
      <c r="I51" s="99">
        <f>+Q47</f>
        <v>15674.5</v>
      </c>
      <c r="J51" s="81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x14ac:dyDescent="0.25">
      <c r="G52" s="22" t="s">
        <v>24</v>
      </c>
      <c r="H52" s="24">
        <v>2021</v>
      </c>
      <c r="I52" s="99">
        <f>+I51</f>
        <v>15674.5</v>
      </c>
      <c r="J52" s="81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x14ac:dyDescent="0.25">
      <c r="G53" s="22" t="s">
        <v>25</v>
      </c>
      <c r="H53" s="24">
        <v>2021</v>
      </c>
      <c r="I53" s="99">
        <f t="shared" ref="I53:I63" si="5">+I52</f>
        <v>15674.5</v>
      </c>
      <c r="J53" s="81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x14ac:dyDescent="0.25">
      <c r="G54" s="22" t="s">
        <v>26</v>
      </c>
      <c r="H54" s="24">
        <v>2021</v>
      </c>
      <c r="I54" s="99">
        <f t="shared" si="5"/>
        <v>15674.5</v>
      </c>
      <c r="J54" s="81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x14ac:dyDescent="0.25">
      <c r="G55" s="22" t="s">
        <v>27</v>
      </c>
      <c r="H55" s="24">
        <v>2021</v>
      </c>
      <c r="I55" s="99">
        <f t="shared" si="5"/>
        <v>15674.5</v>
      </c>
      <c r="J55" s="81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x14ac:dyDescent="0.25">
      <c r="G56" s="22" t="s">
        <v>17</v>
      </c>
      <c r="H56" s="24">
        <v>2022</v>
      </c>
      <c r="I56" s="99">
        <f t="shared" si="5"/>
        <v>15674.5</v>
      </c>
      <c r="J56" s="81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x14ac:dyDescent="0.25">
      <c r="G57" s="22" t="s">
        <v>18</v>
      </c>
      <c r="H57" s="24">
        <v>2022</v>
      </c>
      <c r="I57" s="99">
        <f t="shared" si="5"/>
        <v>15674.5</v>
      </c>
      <c r="J57" s="81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x14ac:dyDescent="0.25">
      <c r="G58" s="22" t="s">
        <v>19</v>
      </c>
      <c r="H58" s="24">
        <v>2022</v>
      </c>
      <c r="I58" s="99">
        <f t="shared" si="5"/>
        <v>15674.5</v>
      </c>
      <c r="J58" s="81">
        <f>+P50/12</f>
        <v>22736.894166666665</v>
      </c>
      <c r="K58" s="16"/>
      <c r="L58" s="27"/>
      <c r="M58" s="23"/>
      <c r="N58" s="16">
        <f>SUM(J59:J79)+SUM(I59:I64)</f>
        <v>328478.33583333332</v>
      </c>
    </row>
    <row r="59" spans="7:17" x14ac:dyDescent="0.25">
      <c r="G59" s="22" t="s">
        <v>20</v>
      </c>
      <c r="H59" s="24">
        <v>2022</v>
      </c>
      <c r="I59" s="99">
        <f t="shared" si="5"/>
        <v>15674.5</v>
      </c>
      <c r="J59" s="81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</row>
    <row r="60" spans="7:17" x14ac:dyDescent="0.25">
      <c r="G60" s="22" t="s">
        <v>28</v>
      </c>
      <c r="H60" s="24">
        <v>2022</v>
      </c>
      <c r="I60" s="99">
        <f t="shared" si="5"/>
        <v>15674.5</v>
      </c>
      <c r="J60" s="81">
        <f t="shared" si="6"/>
        <v>22736.894166666665</v>
      </c>
      <c r="K60" s="16"/>
      <c r="L60" s="27"/>
      <c r="M60" s="23"/>
      <c r="N60" s="16">
        <f>SUM(J61:J79)+SUM(I61:I66)</f>
        <v>251655.54749999999</v>
      </c>
    </row>
    <row r="61" spans="7:17" x14ac:dyDescent="0.25">
      <c r="G61" s="22" t="s">
        <v>21</v>
      </c>
      <c r="H61" s="24">
        <v>2022</v>
      </c>
      <c r="I61" s="99">
        <f t="shared" si="5"/>
        <v>15674.5</v>
      </c>
      <c r="J61" s="81">
        <f t="shared" si="6"/>
        <v>22736.894166666665</v>
      </c>
      <c r="K61" s="16"/>
      <c r="L61" s="27"/>
      <c r="M61" s="23"/>
      <c r="N61" s="16">
        <f>SUM(J62:J69)+SUM(I62:I67)</f>
        <v>213244.15333333332</v>
      </c>
    </row>
    <row r="62" spans="7:17" x14ac:dyDescent="0.25">
      <c r="G62" s="22" t="s">
        <v>22</v>
      </c>
      <c r="H62" s="24">
        <v>2022</v>
      </c>
      <c r="I62" s="99">
        <f t="shared" si="5"/>
        <v>15674.5</v>
      </c>
      <c r="J62" s="81">
        <f t="shared" si="6"/>
        <v>22736.894166666665</v>
      </c>
      <c r="K62" s="16"/>
      <c r="L62" s="27"/>
      <c r="M62" s="23"/>
      <c r="N62" s="16">
        <f>SUM(J63:J79)+SUM(I63:I68)</f>
        <v>174832.75916666666</v>
      </c>
    </row>
    <row r="63" spans="7:17" x14ac:dyDescent="0.25">
      <c r="G63" s="22" t="s">
        <v>23</v>
      </c>
      <c r="H63" s="24">
        <v>2022</v>
      </c>
      <c r="I63" s="99">
        <f t="shared" si="5"/>
        <v>15674.5</v>
      </c>
      <c r="J63" s="81">
        <f t="shared" si="6"/>
        <v>22736.894166666665</v>
      </c>
      <c r="K63" s="16"/>
      <c r="L63" s="27">
        <f>+K11/12</f>
        <v>21865.615000000002</v>
      </c>
      <c r="M63" s="23"/>
      <c r="N63" s="16">
        <f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81">
        <f t="shared" si="6"/>
        <v>22736.894166666665</v>
      </c>
      <c r="L64" s="27">
        <f>+L63</f>
        <v>21865.615000000002</v>
      </c>
      <c r="M64" s="23"/>
      <c r="N64" s="16">
        <f>SUM(J65:J70)+SUM(L65:L75)</f>
        <v>332340.62083333329</v>
      </c>
    </row>
    <row r="65" spans="7:17" x14ac:dyDescent="0.25">
      <c r="G65" s="22" t="s">
        <v>25</v>
      </c>
      <c r="H65" s="24">
        <v>2022</v>
      </c>
      <c r="J65" s="81">
        <f t="shared" si="6"/>
        <v>22736.894166666665</v>
      </c>
      <c r="L65" s="27">
        <f t="shared" ref="L65:L74" si="7">+L64</f>
        <v>21865.615000000002</v>
      </c>
      <c r="M65" s="23"/>
      <c r="N65" s="16">
        <f>SUM(J66:J71)+SUM(L66:L76)</f>
        <v>287738.11166666663</v>
      </c>
    </row>
    <row r="66" spans="7:17" x14ac:dyDescent="0.25">
      <c r="G66" s="22" t="s">
        <v>26</v>
      </c>
      <c r="H66" s="24">
        <v>2022</v>
      </c>
      <c r="J66" s="81">
        <f t="shared" si="6"/>
        <v>22736.894166666665</v>
      </c>
      <c r="L66" s="27">
        <f t="shared" si="7"/>
        <v>21865.615000000002</v>
      </c>
      <c r="M66" s="23"/>
      <c r="N66" s="16">
        <f>SUM(J67:J72)+SUM(L67:L77)</f>
        <v>243135.60249999998</v>
      </c>
    </row>
    <row r="67" spans="7:17" x14ac:dyDescent="0.25">
      <c r="G67" s="22" t="s">
        <v>27</v>
      </c>
      <c r="H67" s="24">
        <v>2022</v>
      </c>
      <c r="J67" s="81">
        <f t="shared" si="6"/>
        <v>22736.894166666665</v>
      </c>
      <c r="L67" s="27">
        <f t="shared" si="7"/>
        <v>21865.615000000002</v>
      </c>
      <c r="M67" s="23"/>
      <c r="N67" s="66">
        <f>SUM(J68:J73)+SUM(L68:L78)</f>
        <v>198533.09333333332</v>
      </c>
    </row>
    <row r="68" spans="7:17" x14ac:dyDescent="0.25">
      <c r="G68" s="22" t="s">
        <v>17</v>
      </c>
      <c r="H68" s="24">
        <v>2023</v>
      </c>
      <c r="J68" s="81">
        <f t="shared" si="6"/>
        <v>22736.894166666665</v>
      </c>
      <c r="L68" s="27">
        <f t="shared" si="7"/>
        <v>21865.615000000002</v>
      </c>
      <c r="M68" s="23"/>
      <c r="N68" s="16"/>
    </row>
    <row r="69" spans="7:17" x14ac:dyDescent="0.25">
      <c r="G69" s="22" t="s">
        <v>18</v>
      </c>
      <c r="H69" s="24">
        <v>2023</v>
      </c>
      <c r="I69" s="72"/>
      <c r="J69" s="81">
        <f>+J68</f>
        <v>22736.894166666665</v>
      </c>
      <c r="L69" s="27">
        <f t="shared" si="7"/>
        <v>21865.615000000002</v>
      </c>
      <c r="M69" s="23"/>
      <c r="N69" s="16"/>
    </row>
    <row r="70" spans="7:17" x14ac:dyDescent="0.25">
      <c r="G70" s="22" t="s">
        <v>19</v>
      </c>
      <c r="H70" s="24">
        <v>2023</v>
      </c>
      <c r="I70" s="72"/>
      <c r="J70" s="29"/>
      <c r="L70" s="27">
        <f t="shared" si="7"/>
        <v>21865.615000000002</v>
      </c>
      <c r="M70" s="23"/>
      <c r="N70" s="16"/>
      <c r="Q70" s="64"/>
    </row>
    <row r="71" spans="7:17" x14ac:dyDescent="0.25">
      <c r="G71" s="22" t="s">
        <v>20</v>
      </c>
      <c r="H71" s="24">
        <v>2023</v>
      </c>
      <c r="I71" s="72"/>
      <c r="J71" s="29"/>
      <c r="L71" s="27">
        <f t="shared" si="7"/>
        <v>21865.615000000002</v>
      </c>
      <c r="M71" s="23"/>
      <c r="N71" s="16"/>
      <c r="Q71" s="64"/>
    </row>
    <row r="72" spans="7:17" x14ac:dyDescent="0.25">
      <c r="G72" s="22" t="s">
        <v>28</v>
      </c>
      <c r="H72" s="24">
        <v>2023</v>
      </c>
      <c r="I72" s="72"/>
      <c r="J72" s="29"/>
      <c r="L72" s="27">
        <f t="shared" si="7"/>
        <v>21865.615000000002</v>
      </c>
      <c r="M72" s="23"/>
      <c r="N72" s="16"/>
      <c r="Q72" s="64"/>
    </row>
    <row r="73" spans="7:17" x14ac:dyDescent="0.25">
      <c r="G73" s="22" t="s">
        <v>21</v>
      </c>
      <c r="H73" s="24">
        <v>2023</v>
      </c>
      <c r="I73" s="72"/>
      <c r="J73" s="29"/>
      <c r="L73" s="27">
        <f t="shared" si="7"/>
        <v>21865.615000000002</v>
      </c>
      <c r="M73" s="23"/>
      <c r="N73" s="16"/>
      <c r="Q73" s="64"/>
    </row>
    <row r="74" spans="7:17" x14ac:dyDescent="0.25">
      <c r="G74" s="22" t="s">
        <v>22</v>
      </c>
      <c r="H74" s="24">
        <v>2023</v>
      </c>
      <c r="I74" s="72"/>
      <c r="J74" s="29"/>
      <c r="L74" s="27">
        <f t="shared" si="7"/>
        <v>21865.615000000002</v>
      </c>
      <c r="M74" s="23"/>
      <c r="N74" s="16"/>
      <c r="Q74" s="64"/>
    </row>
    <row r="75" spans="7:17" hidden="1" x14ac:dyDescent="0.25">
      <c r="G75" s="22" t="s">
        <v>23</v>
      </c>
      <c r="H75" s="24">
        <v>2023</v>
      </c>
      <c r="I75" s="72"/>
      <c r="J75" s="29"/>
      <c r="Q75" s="64"/>
    </row>
    <row r="76" spans="7:17" hidden="1" x14ac:dyDescent="0.25">
      <c r="G76" s="22" t="s">
        <v>24</v>
      </c>
      <c r="H76" s="24">
        <v>2023</v>
      </c>
      <c r="I76" s="72"/>
      <c r="J76" s="29"/>
      <c r="Q76" s="64"/>
    </row>
    <row r="77" spans="7:17" hidden="1" x14ac:dyDescent="0.25">
      <c r="G77" s="22" t="s">
        <v>25</v>
      </c>
      <c r="H77" s="24">
        <v>2023</v>
      </c>
      <c r="I77" s="72"/>
      <c r="J77" s="29"/>
      <c r="Q77" s="64"/>
    </row>
    <row r="78" spans="7:17" hidden="1" x14ac:dyDescent="0.25">
      <c r="G78" s="22" t="s">
        <v>26</v>
      </c>
      <c r="H78" s="24">
        <v>2023</v>
      </c>
      <c r="I78" s="72"/>
      <c r="J78" s="29"/>
      <c r="Q78" s="64"/>
    </row>
    <row r="79" spans="7:17" hidden="1" x14ac:dyDescent="0.25">
      <c r="G79" s="22" t="s">
        <v>27</v>
      </c>
      <c r="H79" s="24">
        <v>2023</v>
      </c>
      <c r="I79" s="72"/>
      <c r="J79" s="29"/>
      <c r="Q79" s="64"/>
    </row>
    <row r="80" spans="7:17" ht="15.75" thickBot="1" x14ac:dyDescent="0.3">
      <c r="H80" s="72"/>
      <c r="I80" s="65">
        <f>SUM(K23:K26)</f>
        <v>1473958.112</v>
      </c>
      <c r="J80" s="65">
        <f>SUM(J33:J45)</f>
        <v>427100.09166666673</v>
      </c>
      <c r="K80" s="16">
        <f>SUM(K32:K39)</f>
        <v>0</v>
      </c>
      <c r="L80" s="65">
        <f>SUM(L32:L57)</f>
        <v>191365.20000000004</v>
      </c>
      <c r="M80" s="107">
        <f>SUM(I80+J80+L80)</f>
        <v>2092423.4036666667</v>
      </c>
    </row>
    <row r="81" spans="8:11" ht="15.75" thickTop="1" x14ac:dyDescent="0.25">
      <c r="H81" s="73" t="s">
        <v>78</v>
      </c>
      <c r="I81" s="73"/>
      <c r="J81" s="73"/>
    </row>
    <row r="82" spans="8:11" x14ac:dyDescent="0.25">
      <c r="H82" s="200" t="s">
        <v>77</v>
      </c>
      <c r="I82" s="200"/>
      <c r="J82" s="200"/>
    </row>
    <row r="83" spans="8:11" x14ac:dyDescent="0.25">
      <c r="H83" s="72"/>
      <c r="I83" s="72"/>
      <c r="J83" s="72"/>
    </row>
    <row r="84" spans="8:11" x14ac:dyDescent="0.25">
      <c r="H84" s="72"/>
      <c r="I84" s="72"/>
      <c r="J84" s="72"/>
    </row>
    <row r="85" spans="8:11" x14ac:dyDescent="0.25">
      <c r="H85" s="72"/>
      <c r="I85" s="72"/>
      <c r="J85" s="72"/>
    </row>
    <row r="88" spans="8:11" x14ac:dyDescent="0.25">
      <c r="K88" s="44"/>
    </row>
    <row r="89" spans="8:11" x14ac:dyDescent="0.25">
      <c r="K89" s="16"/>
    </row>
    <row r="91" spans="8:11" x14ac:dyDescent="0.25">
      <c r="K91" s="44"/>
    </row>
  </sheetData>
  <mergeCells count="15">
    <mergeCell ref="L19:M19"/>
    <mergeCell ref="H11:J11"/>
    <mergeCell ref="H82:J82"/>
    <mergeCell ref="H22:J22"/>
    <mergeCell ref="G23:J23"/>
    <mergeCell ref="G24:J24"/>
    <mergeCell ref="G25:J25"/>
    <mergeCell ref="G26:J26"/>
    <mergeCell ref="H21:J21"/>
    <mergeCell ref="H12:J12"/>
    <mergeCell ref="L9:M9"/>
    <mergeCell ref="G4:N4"/>
    <mergeCell ref="G6:N6"/>
    <mergeCell ref="G5:N5"/>
    <mergeCell ref="G7:N7"/>
  </mergeCells>
  <pageMargins left="0.70866141732283505" right="0.70866141732283505" top="0.74803149606299202" bottom="0.74803149606299202" header="0.31496062992126" footer="0.31496062992126"/>
  <pageSetup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FFFF00"/>
  </sheetPr>
  <dimension ref="C5:M46"/>
  <sheetViews>
    <sheetView zoomScale="70" zoomScaleNormal="70" workbookViewId="0">
      <selection activeCell="D16" sqref="D1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90" t="s">
        <v>0</v>
      </c>
      <c r="D5" s="190"/>
      <c r="E5" s="14"/>
      <c r="F5" s="14"/>
      <c r="G5" s="14"/>
      <c r="H5" s="14"/>
      <c r="I5" s="14"/>
      <c r="J5" s="14"/>
      <c r="K5" s="93"/>
    </row>
    <row r="6" spans="3:13" ht="18.75" x14ac:dyDescent="0.3">
      <c r="C6" s="191" t="s">
        <v>57</v>
      </c>
      <c r="D6" s="191"/>
      <c r="K6" s="70"/>
    </row>
    <row r="7" spans="3:13" ht="18.75" x14ac:dyDescent="0.3">
      <c r="C7" s="191" t="s">
        <v>182</v>
      </c>
      <c r="D7" s="191"/>
      <c r="K7" s="70"/>
    </row>
    <row r="8" spans="3:13" ht="18.75" x14ac:dyDescent="0.3">
      <c r="C8" s="192" t="s">
        <v>56</v>
      </c>
      <c r="D8" s="191"/>
      <c r="K8" s="70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7">
        <f>11312600.73-871627.95</f>
        <v>10440972.780000001</v>
      </c>
      <c r="L15" s="64"/>
      <c r="M15" s="16"/>
    </row>
    <row r="16" spans="3:13" ht="16.5" customHeight="1" x14ac:dyDescent="0.25">
      <c r="C16" s="55" t="s">
        <v>43</v>
      </c>
      <c r="D16" s="68">
        <v>871627.95</v>
      </c>
    </row>
    <row r="17" spans="3:13" ht="21.75" customHeight="1" thickBot="1" x14ac:dyDescent="0.4">
      <c r="C17" s="56" t="s">
        <v>6</v>
      </c>
      <c r="D17" s="106">
        <f>SUM(D15:D16)</f>
        <v>11312600.73</v>
      </c>
      <c r="K17" s="71"/>
    </row>
    <row r="18" spans="3:13" ht="21.75" thickTop="1" x14ac:dyDescent="0.35">
      <c r="C18" s="35"/>
      <c r="D18" s="35"/>
      <c r="K18" s="71"/>
    </row>
    <row r="19" spans="3:13" ht="21" x14ac:dyDescent="0.35">
      <c r="C19" s="35"/>
      <c r="D19" s="35"/>
      <c r="K19" s="71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71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71"/>
      <c r="L21" s="101"/>
    </row>
    <row r="22" spans="3:13" ht="21" x14ac:dyDescent="0.35">
      <c r="D22" s="5"/>
      <c r="E22" s="5"/>
      <c r="F22" s="5"/>
      <c r="G22" s="5"/>
      <c r="H22" s="5"/>
      <c r="I22" s="5"/>
      <c r="J22" s="64"/>
      <c r="K22" s="71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4"/>
      <c r="L23" s="64"/>
    </row>
    <row r="24" spans="3:13" x14ac:dyDescent="0.25">
      <c r="C24" s="72"/>
      <c r="D24" s="5"/>
      <c r="E24" s="5"/>
      <c r="F24" s="5"/>
      <c r="G24" s="5"/>
      <c r="H24" s="5"/>
      <c r="I24" s="5"/>
      <c r="J24" s="64"/>
      <c r="K24" s="95"/>
      <c r="L24" s="64"/>
    </row>
    <row r="25" spans="3:13" x14ac:dyDescent="0.25">
      <c r="C25" s="72" t="s">
        <v>90</v>
      </c>
      <c r="D25" s="27"/>
      <c r="E25" s="27"/>
      <c r="F25" s="5"/>
      <c r="G25" s="5"/>
      <c r="H25" s="5"/>
      <c r="I25" s="5"/>
      <c r="J25" s="64"/>
      <c r="K25" s="95"/>
      <c r="L25" s="102"/>
    </row>
    <row r="26" spans="3:13" x14ac:dyDescent="0.25">
      <c r="C26" s="73" t="s">
        <v>84</v>
      </c>
      <c r="D26" s="103"/>
      <c r="E26" s="103"/>
      <c r="F26" s="5"/>
      <c r="G26" s="5"/>
      <c r="H26" s="5"/>
      <c r="I26" s="5"/>
      <c r="J26" s="64"/>
      <c r="K26" s="95"/>
      <c r="L26" s="102"/>
    </row>
    <row r="27" spans="3:13" x14ac:dyDescent="0.25">
      <c r="C27" s="74" t="s">
        <v>77</v>
      </c>
      <c r="D27" s="104"/>
      <c r="E27" s="104"/>
      <c r="F27" s="5"/>
      <c r="G27" s="5"/>
      <c r="H27" s="5"/>
      <c r="I27" s="5"/>
      <c r="J27" s="64"/>
      <c r="K27" s="95"/>
      <c r="L27" s="102"/>
    </row>
    <row r="28" spans="3:13" x14ac:dyDescent="0.25">
      <c r="C28" s="72"/>
      <c r="D28" s="29"/>
      <c r="E28" s="5"/>
      <c r="F28" s="5"/>
      <c r="G28" s="5"/>
      <c r="H28" s="5"/>
      <c r="I28" s="5"/>
      <c r="J28" s="64"/>
      <c r="K28" s="95"/>
      <c r="L28" s="102"/>
    </row>
    <row r="29" spans="3:13" x14ac:dyDescent="0.25">
      <c r="C29" s="72"/>
      <c r="D29" s="29"/>
      <c r="E29" s="5"/>
      <c r="F29" s="5"/>
      <c r="G29" s="5"/>
      <c r="H29" s="5"/>
      <c r="I29" s="5"/>
      <c r="J29" s="64"/>
      <c r="K29" s="95"/>
      <c r="L29" s="102"/>
    </row>
    <row r="30" spans="3:13" x14ac:dyDescent="0.25">
      <c r="C30" s="72"/>
      <c r="D30" s="29"/>
      <c r="E30" s="5"/>
      <c r="F30" s="5"/>
      <c r="G30" s="5"/>
      <c r="H30" s="5"/>
      <c r="I30" s="5"/>
      <c r="J30" s="64"/>
      <c r="K30" s="95"/>
      <c r="L30" s="102"/>
    </row>
    <row r="31" spans="3:13" x14ac:dyDescent="0.25">
      <c r="D31" s="29"/>
      <c r="E31" s="5"/>
      <c r="F31" s="5"/>
      <c r="G31" s="5"/>
      <c r="H31" s="5"/>
      <c r="I31" s="5"/>
      <c r="J31" s="64"/>
      <c r="K31" s="95"/>
      <c r="L31" s="64"/>
    </row>
    <row r="32" spans="3:13" x14ac:dyDescent="0.25">
      <c r="D32" s="29"/>
      <c r="E32" s="105"/>
      <c r="F32" s="5"/>
      <c r="G32" s="5"/>
      <c r="H32" s="5"/>
      <c r="I32" s="5"/>
      <c r="J32" s="64"/>
      <c r="K32" s="95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5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5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FFFF00"/>
    <pageSetUpPr fitToPage="1"/>
  </sheetPr>
  <dimension ref="A1:P42"/>
  <sheetViews>
    <sheetView zoomScale="85" zoomScaleNormal="85" workbookViewId="0">
      <selection activeCell="H39" sqref="H39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85546875" customWidth="1"/>
    <col min="5" max="5" width="14.85546875" customWidth="1"/>
    <col min="6" max="6" width="21.42578125" customWidth="1"/>
    <col min="7" max="7" width="35.85546875" customWidth="1"/>
    <col min="8" max="8" width="48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8"/>
      <c r="B1" s="108"/>
      <c r="C1" s="108"/>
      <c r="D1" s="108"/>
      <c r="E1" s="108"/>
      <c r="F1" s="108"/>
      <c r="G1" s="108"/>
      <c r="H1" s="108"/>
      <c r="I1" s="111"/>
      <c r="J1" s="108"/>
      <c r="K1" s="111"/>
      <c r="L1" s="108"/>
      <c r="M1" s="108"/>
      <c r="N1" s="108"/>
      <c r="O1" s="108"/>
    </row>
    <row r="2" spans="1:16" x14ac:dyDescent="0.25">
      <c r="A2" s="108"/>
      <c r="B2" s="108"/>
      <c r="C2" s="108"/>
      <c r="D2" s="108"/>
      <c r="E2" s="108"/>
      <c r="F2" s="108"/>
      <c r="G2" s="108"/>
      <c r="H2" s="108"/>
      <c r="I2" s="111"/>
      <c r="J2" s="108"/>
      <c r="K2" s="111"/>
      <c r="L2" s="108"/>
      <c r="M2" s="108"/>
      <c r="N2" s="108"/>
      <c r="O2" s="108"/>
    </row>
    <row r="3" spans="1:16" x14ac:dyDescent="0.25">
      <c r="A3" s="108"/>
      <c r="B3" s="108"/>
      <c r="C3" s="108"/>
      <c r="D3" s="108"/>
      <c r="E3" s="108"/>
      <c r="F3" s="108"/>
      <c r="G3" s="108"/>
      <c r="H3" s="108"/>
      <c r="I3" s="111"/>
      <c r="J3" s="108"/>
      <c r="K3" s="111"/>
      <c r="L3" s="108"/>
      <c r="M3" s="108"/>
      <c r="N3" s="108"/>
      <c r="O3" s="108"/>
    </row>
    <row r="4" spans="1:16" x14ac:dyDescent="0.25">
      <c r="A4" s="108"/>
      <c r="B4" s="108"/>
      <c r="C4" s="108"/>
      <c r="D4" s="108"/>
      <c r="E4" s="108"/>
      <c r="F4" s="108"/>
      <c r="G4" s="108"/>
      <c r="H4" s="108"/>
      <c r="I4" s="111"/>
      <c r="J4" s="108"/>
      <c r="K4" s="111"/>
      <c r="L4" s="108"/>
      <c r="M4" s="108"/>
      <c r="N4" s="108"/>
      <c r="O4" s="108"/>
    </row>
    <row r="5" spans="1:16" ht="15.75" x14ac:dyDescent="0.25">
      <c r="A5" s="108"/>
      <c r="B5" s="204" t="s">
        <v>0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109"/>
      <c r="N5" s="109"/>
      <c r="O5" s="109"/>
      <c r="P5" s="14"/>
    </row>
    <row r="6" spans="1:16" ht="15.75" x14ac:dyDescent="0.25">
      <c r="A6" s="108"/>
      <c r="B6" s="205" t="s">
        <v>58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108"/>
      <c r="N6" s="108"/>
      <c r="O6" s="108"/>
    </row>
    <row r="7" spans="1:16" ht="15.75" x14ac:dyDescent="0.25">
      <c r="A7" s="108"/>
      <c r="B7" s="204" t="s">
        <v>9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108"/>
      <c r="N7" s="108"/>
      <c r="O7" s="108"/>
    </row>
    <row r="8" spans="1:16" ht="15.75" x14ac:dyDescent="0.25">
      <c r="A8" s="108"/>
      <c r="B8" s="205" t="s">
        <v>182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108"/>
      <c r="N8" s="108"/>
      <c r="O8" s="108"/>
    </row>
    <row r="9" spans="1:16" ht="15.75" x14ac:dyDescent="0.25">
      <c r="A9" s="108"/>
      <c r="B9" s="205" t="s">
        <v>85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108"/>
      <c r="N9" s="108"/>
      <c r="O9" s="108"/>
    </row>
    <row r="10" spans="1:16" ht="15.75" customHeight="1" x14ac:dyDescent="0.25">
      <c r="A10" s="108"/>
      <c r="B10" s="206" t="s">
        <v>88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108"/>
      <c r="N10" s="108"/>
      <c r="O10" s="108"/>
    </row>
    <row r="11" spans="1:16" ht="15.75" x14ac:dyDescent="0.25">
      <c r="A11" s="108"/>
      <c r="B11" s="108"/>
      <c r="C11" s="108"/>
      <c r="D11" s="108"/>
      <c r="E11" s="108"/>
      <c r="F11" s="108"/>
      <c r="G11" s="108"/>
      <c r="H11" s="108"/>
      <c r="I11" s="133"/>
      <c r="J11" s="110"/>
      <c r="K11" s="111"/>
      <c r="L11" s="108"/>
      <c r="M11" s="108"/>
      <c r="N11" s="108"/>
      <c r="O11" s="108"/>
    </row>
    <row r="12" spans="1:16" ht="15.75" hidden="1" x14ac:dyDescent="0.25">
      <c r="A12" s="108"/>
      <c r="B12" s="108"/>
      <c r="C12" s="108"/>
      <c r="D12" s="108"/>
      <c r="E12" s="108"/>
      <c r="F12" s="108"/>
      <c r="G12" s="110"/>
      <c r="H12" s="110"/>
      <c r="I12" s="100"/>
      <c r="J12" s="110"/>
      <c r="K12" s="111"/>
      <c r="L12" s="108"/>
      <c r="M12" s="108"/>
      <c r="N12" s="108"/>
      <c r="O12" s="108"/>
    </row>
    <row r="13" spans="1:16" ht="15.75" hidden="1" x14ac:dyDescent="0.25">
      <c r="A13" s="108"/>
      <c r="B13" s="108"/>
      <c r="C13" s="108"/>
      <c r="D13" s="108"/>
      <c r="E13" s="108"/>
      <c r="F13" s="108"/>
      <c r="G13" s="110"/>
      <c r="H13" s="110"/>
      <c r="I13" s="100"/>
      <c r="J13" s="110"/>
      <c r="K13" s="111"/>
      <c r="L13" s="108"/>
      <c r="M13" s="108"/>
      <c r="N13" s="108"/>
      <c r="O13" s="108"/>
    </row>
    <row r="14" spans="1:16" ht="15.75" x14ac:dyDescent="0.25">
      <c r="A14" s="108"/>
      <c r="B14" s="108"/>
      <c r="C14" s="108"/>
      <c r="D14" s="108"/>
      <c r="E14" s="108"/>
      <c r="F14" s="108"/>
      <c r="G14" s="110"/>
      <c r="H14" s="110"/>
      <c r="I14" s="100"/>
      <c r="J14" s="110"/>
      <c r="K14" s="111"/>
      <c r="L14" s="108"/>
      <c r="M14" s="108"/>
      <c r="N14" s="108"/>
      <c r="O14" s="108"/>
    </row>
    <row r="15" spans="1:16" ht="32.25" thickBot="1" x14ac:dyDescent="0.3">
      <c r="A15" s="108"/>
      <c r="B15" s="118" t="s">
        <v>67</v>
      </c>
      <c r="C15" s="119" t="s">
        <v>14</v>
      </c>
      <c r="D15" s="119" t="s">
        <v>105</v>
      </c>
      <c r="E15" s="119" t="s">
        <v>69</v>
      </c>
      <c r="F15" s="119" t="s">
        <v>66</v>
      </c>
      <c r="G15" s="120" t="s">
        <v>103</v>
      </c>
      <c r="H15" s="120" t="s">
        <v>104</v>
      </c>
      <c r="I15" s="121" t="s">
        <v>111</v>
      </c>
      <c r="J15" s="121" t="s">
        <v>106</v>
      </c>
      <c r="K15" s="122" t="s">
        <v>107</v>
      </c>
      <c r="L15" s="122" t="s">
        <v>108</v>
      </c>
      <c r="M15" s="108"/>
      <c r="N15" s="108"/>
      <c r="O15" s="108"/>
    </row>
    <row r="16" spans="1:16" x14ac:dyDescent="0.25">
      <c r="A16" s="108"/>
      <c r="B16" s="111"/>
      <c r="C16" s="150"/>
      <c r="D16" s="150"/>
      <c r="E16" s="150"/>
      <c r="F16" s="150"/>
      <c r="G16" s="150"/>
      <c r="H16" s="155"/>
      <c r="I16" s="156"/>
      <c r="J16" s="157"/>
      <c r="K16" s="160"/>
      <c r="L16" s="123"/>
      <c r="M16" s="108"/>
      <c r="N16" s="108"/>
      <c r="O16" s="108"/>
    </row>
    <row r="17" spans="1:15" ht="12" hidden="1" customHeight="1" x14ac:dyDescent="0.25">
      <c r="A17" s="108"/>
      <c r="B17" s="111"/>
      <c r="C17" s="151"/>
      <c r="D17" s="151"/>
      <c r="E17" s="151"/>
      <c r="F17" s="151"/>
      <c r="G17" s="151"/>
      <c r="H17" s="155"/>
      <c r="I17" s="156"/>
      <c r="J17" s="157"/>
      <c r="K17" s="160"/>
      <c r="L17" s="123"/>
      <c r="M17" s="108"/>
      <c r="N17" s="108"/>
      <c r="O17" s="108"/>
    </row>
    <row r="18" spans="1:15" hidden="1" x14ac:dyDescent="0.25">
      <c r="A18" s="108"/>
      <c r="B18" s="111"/>
      <c r="C18" s="151"/>
      <c r="D18" s="151"/>
      <c r="E18" s="151"/>
      <c r="F18" s="151"/>
      <c r="G18" s="151"/>
      <c r="H18" s="155"/>
      <c r="I18" s="156"/>
      <c r="J18" s="157"/>
      <c r="K18" s="160"/>
      <c r="L18" s="123"/>
      <c r="M18" s="108"/>
      <c r="N18" s="108"/>
      <c r="O18" s="108"/>
    </row>
    <row r="19" spans="1:15" hidden="1" x14ac:dyDescent="0.25">
      <c r="A19" s="108"/>
      <c r="B19" s="111"/>
      <c r="C19" s="151"/>
      <c r="D19" s="151"/>
      <c r="E19" s="151"/>
      <c r="F19" s="151"/>
      <c r="G19" s="151"/>
      <c r="H19" s="155"/>
      <c r="I19" s="156"/>
      <c r="J19" s="157"/>
      <c r="K19" s="160"/>
      <c r="L19" s="123"/>
      <c r="M19" s="108"/>
      <c r="N19" s="108"/>
      <c r="O19" s="108"/>
    </row>
    <row r="20" spans="1:15" hidden="1" x14ac:dyDescent="0.25">
      <c r="A20" s="108"/>
      <c r="B20" s="111"/>
      <c r="C20" s="151"/>
      <c r="D20" s="151"/>
      <c r="E20" s="151"/>
      <c r="F20" s="151"/>
      <c r="G20" s="151"/>
      <c r="H20" s="155"/>
      <c r="I20" s="156"/>
      <c r="J20" s="157"/>
      <c r="K20" s="160"/>
      <c r="L20" s="154"/>
      <c r="M20" s="108"/>
      <c r="N20" s="108"/>
      <c r="O20" s="108"/>
    </row>
    <row r="21" spans="1:15" hidden="1" x14ac:dyDescent="0.25">
      <c r="A21" s="108"/>
      <c r="B21" s="111"/>
      <c r="C21" s="151"/>
      <c r="D21" s="151"/>
      <c r="E21" s="151"/>
      <c r="F21" s="151"/>
      <c r="G21" s="151"/>
      <c r="H21" s="155"/>
      <c r="I21" s="156"/>
      <c r="J21" s="157"/>
      <c r="K21" s="160"/>
      <c r="L21" s="154"/>
      <c r="M21" s="108"/>
      <c r="N21" s="108"/>
      <c r="O21" s="108"/>
    </row>
    <row r="22" spans="1:15" hidden="1" x14ac:dyDescent="0.25">
      <c r="A22" s="108"/>
      <c r="B22" s="111"/>
      <c r="C22" s="152"/>
      <c r="D22" s="152"/>
      <c r="E22" s="151"/>
      <c r="F22" s="151"/>
      <c r="G22" s="151"/>
      <c r="H22" s="155"/>
      <c r="I22" s="156"/>
      <c r="J22" s="157"/>
      <c r="K22" s="160"/>
      <c r="L22" s="154"/>
      <c r="M22" s="108"/>
      <c r="N22" s="108"/>
      <c r="O22" s="108"/>
    </row>
    <row r="23" spans="1:15" hidden="1" x14ac:dyDescent="0.25">
      <c r="A23" s="108"/>
      <c r="B23" s="111"/>
      <c r="C23" s="3"/>
      <c r="D23" s="3"/>
      <c r="E23" s="3"/>
      <c r="F23" s="151"/>
      <c r="G23" s="151"/>
      <c r="H23" s="158"/>
      <c r="I23" s="159"/>
      <c r="J23" s="157"/>
      <c r="K23" s="161"/>
      <c r="L23" s="162"/>
      <c r="M23" s="108"/>
      <c r="N23" s="108"/>
      <c r="O23" s="108"/>
    </row>
    <row r="24" spans="1:15" hidden="1" x14ac:dyDescent="0.25">
      <c r="A24" s="108"/>
      <c r="B24" s="111"/>
      <c r="C24" s="123"/>
      <c r="D24" s="152"/>
      <c r="E24" s="151"/>
      <c r="F24" s="151"/>
      <c r="G24" s="151"/>
      <c r="H24" s="158"/>
      <c r="I24" s="156"/>
      <c r="J24" s="157"/>
      <c r="K24" s="153"/>
      <c r="L24" s="162"/>
      <c r="M24" s="108"/>
      <c r="N24" s="108"/>
      <c r="O24" s="108"/>
    </row>
    <row r="25" spans="1:15" ht="15.75" x14ac:dyDescent="0.25">
      <c r="A25" s="108"/>
      <c r="B25" s="111"/>
      <c r="C25" s="111"/>
      <c r="D25" s="138"/>
      <c r="E25" s="111"/>
      <c r="F25" s="111"/>
      <c r="G25" s="133"/>
      <c r="H25" s="146"/>
      <c r="I25" s="147"/>
      <c r="J25" s="100"/>
      <c r="K25" s="147"/>
      <c r="L25" s="148"/>
      <c r="M25" s="108"/>
      <c r="N25" s="108"/>
      <c r="O25" s="108"/>
    </row>
    <row r="26" spans="1:15" ht="16.5" thickBot="1" x14ac:dyDescent="0.3">
      <c r="A26" s="108"/>
      <c r="B26" s="203"/>
      <c r="C26" s="203"/>
      <c r="D26" s="203"/>
      <c r="E26" s="203"/>
      <c r="F26" s="111"/>
      <c r="G26" s="110"/>
      <c r="H26" s="110"/>
      <c r="I26" s="124">
        <f>SUM(I16:I25)</f>
        <v>0</v>
      </c>
      <c r="J26" s="124">
        <f>SUM(J16:J25)</f>
        <v>0</v>
      </c>
      <c r="K26" s="124">
        <f>SUM(K16:K25)</f>
        <v>0</v>
      </c>
      <c r="L26" s="124">
        <f>SUM(L16:L25)</f>
        <v>0</v>
      </c>
      <c r="M26" s="108"/>
      <c r="N26" s="108"/>
      <c r="O26" s="108"/>
    </row>
    <row r="27" spans="1:15" ht="17.25" thickTop="1" thickBot="1" x14ac:dyDescent="0.3">
      <c r="A27" s="108"/>
      <c r="B27" s="112"/>
      <c r="C27" s="112"/>
      <c r="D27" s="112"/>
      <c r="E27" s="112"/>
      <c r="F27" s="108"/>
      <c r="G27" s="110"/>
      <c r="H27" s="110"/>
      <c r="I27" s="111"/>
      <c r="J27" s="108"/>
      <c r="K27" s="111"/>
      <c r="L27" s="108"/>
      <c r="M27" s="108"/>
      <c r="N27" s="108"/>
      <c r="O27" s="108"/>
    </row>
    <row r="28" spans="1:15" ht="15.75" thickBot="1" x14ac:dyDescent="0.3">
      <c r="A28" s="116"/>
      <c r="B28" s="130" t="s">
        <v>109</v>
      </c>
      <c r="C28" s="131"/>
      <c r="D28" s="125"/>
      <c r="E28" s="126"/>
      <c r="F28" s="116"/>
      <c r="G28" s="116"/>
      <c r="H28" s="108"/>
      <c r="I28" s="111"/>
      <c r="J28" s="108"/>
      <c r="K28" s="111"/>
      <c r="L28" s="108"/>
      <c r="M28" s="108"/>
      <c r="N28" s="108"/>
      <c r="O28" s="108"/>
    </row>
    <row r="29" spans="1:15" ht="15.75" thickBot="1" x14ac:dyDescent="0.3">
      <c r="A29" s="116"/>
      <c r="B29" s="127" t="s">
        <v>110</v>
      </c>
      <c r="C29" s="128"/>
      <c r="D29" s="128"/>
      <c r="E29" s="129"/>
      <c r="F29" s="116"/>
      <c r="G29" s="116"/>
      <c r="H29" s="108"/>
      <c r="I29" s="111"/>
      <c r="J29" s="108"/>
      <c r="K29" s="111"/>
      <c r="L29" s="115"/>
      <c r="M29" s="108"/>
      <c r="N29" s="108"/>
      <c r="O29" s="108"/>
    </row>
    <row r="30" spans="1:15" x14ac:dyDescent="0.25">
      <c r="A30" s="116"/>
      <c r="B30" s="116"/>
      <c r="C30" s="116"/>
      <c r="D30" s="116"/>
      <c r="E30" s="116"/>
      <c r="F30" s="116"/>
      <c r="G30" s="116"/>
      <c r="H30" s="108"/>
      <c r="I30" s="111"/>
      <c r="J30" s="108"/>
      <c r="K30" s="111"/>
      <c r="L30" s="115"/>
      <c r="M30" s="108"/>
      <c r="N30" s="108"/>
      <c r="O30" s="108"/>
    </row>
    <row r="31" spans="1:15" x14ac:dyDescent="0.25">
      <c r="A31" s="116"/>
      <c r="B31" s="116"/>
      <c r="C31" s="116"/>
      <c r="D31" s="116"/>
      <c r="E31" s="116"/>
      <c r="F31" s="116"/>
      <c r="G31" s="116"/>
      <c r="H31" s="108"/>
      <c r="I31" s="111"/>
      <c r="J31" s="108"/>
      <c r="K31" s="111"/>
      <c r="L31" s="108"/>
      <c r="M31" s="108"/>
      <c r="N31" s="108"/>
      <c r="O31" s="108"/>
    </row>
    <row r="32" spans="1:15" x14ac:dyDescent="0.25">
      <c r="A32" s="116"/>
      <c r="B32" s="116"/>
      <c r="C32" s="116"/>
      <c r="D32" s="116"/>
      <c r="E32" s="116"/>
      <c r="F32" s="116"/>
      <c r="G32" s="116"/>
      <c r="H32" s="108"/>
      <c r="I32" s="111"/>
      <c r="J32" s="108"/>
      <c r="K32" s="111"/>
      <c r="L32" s="108"/>
      <c r="M32" s="108"/>
      <c r="N32" s="108"/>
      <c r="O32" s="108"/>
    </row>
    <row r="33" spans="1:15" x14ac:dyDescent="0.25">
      <c r="A33" s="116"/>
      <c r="B33" s="116"/>
      <c r="C33" s="116"/>
      <c r="D33" s="116"/>
      <c r="E33" s="116"/>
      <c r="F33" s="116"/>
      <c r="G33" s="116"/>
      <c r="H33" s="108"/>
      <c r="I33" s="111"/>
      <c r="J33" s="108"/>
      <c r="K33" s="111"/>
      <c r="L33" s="108"/>
      <c r="M33" s="108"/>
      <c r="N33" s="108"/>
      <c r="O33" s="108"/>
    </row>
    <row r="34" spans="1:15" x14ac:dyDescent="0.25">
      <c r="A34" s="116"/>
      <c r="B34" s="116"/>
      <c r="C34" s="116"/>
      <c r="D34" s="116"/>
      <c r="E34" s="116"/>
      <c r="F34" s="116"/>
      <c r="G34" s="116"/>
      <c r="H34" s="108"/>
      <c r="I34" s="111"/>
      <c r="J34" s="108"/>
      <c r="K34" s="111"/>
      <c r="L34" s="108"/>
      <c r="M34" s="108"/>
      <c r="N34" s="108"/>
      <c r="O34" s="108"/>
    </row>
    <row r="35" spans="1:15" x14ac:dyDescent="0.25">
      <c r="A35" s="116"/>
      <c r="B35" s="116"/>
      <c r="C35" s="116"/>
      <c r="D35" s="116"/>
      <c r="E35" s="116"/>
      <c r="F35" s="116"/>
      <c r="G35" s="116"/>
      <c r="H35" s="108"/>
      <c r="I35" s="111"/>
      <c r="J35" s="108"/>
      <c r="K35" s="111"/>
      <c r="L35" s="108"/>
      <c r="M35" s="108"/>
      <c r="N35" s="108"/>
      <c r="O35" s="108"/>
    </row>
    <row r="36" spans="1:15" x14ac:dyDescent="0.25">
      <c r="A36" s="116"/>
      <c r="B36" s="116"/>
      <c r="C36" s="116"/>
      <c r="D36" s="116"/>
      <c r="E36" s="116"/>
      <c r="F36" s="116"/>
      <c r="G36" s="116"/>
      <c r="H36" s="108"/>
      <c r="I36" s="111"/>
      <c r="J36" s="108"/>
      <c r="K36" s="111"/>
      <c r="L36" s="108"/>
      <c r="M36" s="108"/>
      <c r="N36" s="108"/>
      <c r="O36" s="108"/>
    </row>
    <row r="37" spans="1:15" x14ac:dyDescent="0.25">
      <c r="A37" s="116"/>
      <c r="B37" s="116"/>
      <c r="C37" s="116"/>
      <c r="D37" s="116"/>
      <c r="E37" s="116"/>
      <c r="F37" s="116"/>
      <c r="G37" s="116"/>
      <c r="H37" s="108"/>
      <c r="I37" s="111"/>
      <c r="J37" s="108"/>
      <c r="K37" s="111"/>
      <c r="L37" s="108"/>
      <c r="M37" s="108"/>
      <c r="N37" s="108"/>
      <c r="O37" s="108"/>
    </row>
    <row r="38" spans="1:15" x14ac:dyDescent="0.25">
      <c r="A38" s="116"/>
      <c r="B38" s="116"/>
      <c r="C38" s="116"/>
      <c r="D38" s="116"/>
      <c r="E38" s="116"/>
      <c r="F38" s="116"/>
      <c r="G38" s="116"/>
      <c r="H38" s="108"/>
      <c r="I38" s="111"/>
      <c r="J38" s="108"/>
      <c r="K38" s="111"/>
      <c r="L38" s="108"/>
      <c r="M38" s="108"/>
      <c r="N38" s="108"/>
      <c r="O38" s="108"/>
    </row>
    <row r="39" spans="1:15" x14ac:dyDescent="0.25">
      <c r="A39" s="116"/>
      <c r="B39" s="116"/>
      <c r="C39" s="116"/>
      <c r="D39" s="116"/>
      <c r="E39" s="116"/>
      <c r="F39" s="116"/>
      <c r="G39" s="116"/>
      <c r="H39" s="108"/>
      <c r="I39" s="111"/>
      <c r="J39" s="108"/>
      <c r="K39" s="111"/>
      <c r="L39" s="108"/>
      <c r="M39" s="108"/>
      <c r="N39" s="108"/>
      <c r="O39" s="108"/>
    </row>
    <row r="40" spans="1:15" x14ac:dyDescent="0.25">
      <c r="A40" s="116"/>
      <c r="B40" s="116"/>
      <c r="C40" s="116"/>
      <c r="D40" s="116"/>
      <c r="E40" s="116"/>
      <c r="F40" s="116"/>
      <c r="G40" s="116"/>
      <c r="H40" s="108"/>
      <c r="I40" s="111"/>
      <c r="J40" s="108"/>
      <c r="K40" s="111"/>
      <c r="L40" s="108"/>
      <c r="M40" s="108"/>
      <c r="N40" s="108"/>
      <c r="O40" s="108"/>
    </row>
    <row r="41" spans="1:15" x14ac:dyDescent="0.25">
      <c r="A41" s="117"/>
      <c r="B41" s="117"/>
      <c r="C41" s="117"/>
      <c r="D41" s="117"/>
      <c r="E41" s="117"/>
      <c r="F41" s="117"/>
      <c r="G41" s="117"/>
    </row>
    <row r="42" spans="1:15" x14ac:dyDescent="0.25">
      <c r="A42" s="117"/>
      <c r="B42" s="117"/>
      <c r="C42" s="117"/>
      <c r="D42" s="117"/>
      <c r="E42" s="117"/>
      <c r="F42" s="117"/>
      <c r="G42" s="117"/>
    </row>
  </sheetData>
  <mergeCells count="7">
    <mergeCell ref="B26:E26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4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FFFF00"/>
  </sheetPr>
  <dimension ref="B5:N30"/>
  <sheetViews>
    <sheetView zoomScale="85" zoomScaleNormal="85" workbookViewId="0">
      <selection activeCell="R15" sqref="R14:R15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94" t="s">
        <v>0</v>
      </c>
      <c r="C5" s="194"/>
      <c r="D5" s="194"/>
      <c r="E5" s="194"/>
      <c r="F5" s="194"/>
      <c r="G5" s="194"/>
      <c r="H5" s="32"/>
      <c r="I5" s="14"/>
      <c r="J5" s="14"/>
      <c r="K5" s="14"/>
      <c r="L5" s="14"/>
      <c r="M5" s="14"/>
      <c r="N5" s="14"/>
    </row>
    <row r="6" spans="2:14" ht="15.75" x14ac:dyDescent="0.25">
      <c r="B6" s="207" t="s">
        <v>58</v>
      </c>
      <c r="C6" s="207"/>
      <c r="D6" s="207"/>
      <c r="E6" s="207"/>
      <c r="F6" s="207"/>
      <c r="G6" s="207"/>
      <c r="H6" s="33"/>
    </row>
    <row r="7" spans="2:14" ht="15.75" x14ac:dyDescent="0.25">
      <c r="B7" s="194" t="s">
        <v>9</v>
      </c>
      <c r="C7" s="194"/>
      <c r="D7" s="194"/>
      <c r="E7" s="194"/>
      <c r="F7" s="194"/>
      <c r="G7" s="194"/>
      <c r="H7" s="33"/>
    </row>
    <row r="8" spans="2:14" ht="15.75" x14ac:dyDescent="0.25">
      <c r="B8" s="207" t="s">
        <v>181</v>
      </c>
      <c r="C8" s="207"/>
      <c r="D8" s="207"/>
      <c r="E8" s="207"/>
      <c r="F8" s="207"/>
      <c r="G8" s="207"/>
      <c r="H8" s="33"/>
    </row>
    <row r="9" spans="2:14" ht="15.75" x14ac:dyDescent="0.25">
      <c r="B9" s="207" t="s">
        <v>86</v>
      </c>
      <c r="C9" s="207"/>
      <c r="D9" s="207"/>
      <c r="E9" s="207"/>
      <c r="F9" s="207"/>
      <c r="G9" s="207"/>
      <c r="H9" s="33"/>
    </row>
    <row r="10" spans="2:14" ht="15.75" x14ac:dyDescent="0.25">
      <c r="B10" s="199" t="s">
        <v>87</v>
      </c>
      <c r="C10" s="199"/>
      <c r="D10" s="199"/>
      <c r="E10" s="199"/>
      <c r="F10" s="199"/>
      <c r="G10" s="199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2"/>
      <c r="C24" s="72"/>
      <c r="D24" s="72"/>
      <c r="E24" s="72"/>
      <c r="F24" s="33"/>
      <c r="G24" s="33"/>
      <c r="H24" s="33"/>
    </row>
    <row r="25" spans="2:8" ht="15.75" x14ac:dyDescent="0.25">
      <c r="B25" s="72"/>
      <c r="C25" s="72"/>
      <c r="D25" s="72"/>
      <c r="E25" s="72"/>
      <c r="F25" s="33"/>
      <c r="G25" s="33"/>
      <c r="H25" s="33"/>
    </row>
    <row r="26" spans="2:8" ht="15.75" x14ac:dyDescent="0.25">
      <c r="B26" s="72"/>
      <c r="C26" s="72"/>
      <c r="D26" s="72"/>
      <c r="E26" s="72"/>
      <c r="F26" s="33"/>
      <c r="G26" s="33"/>
      <c r="H26" s="33"/>
    </row>
    <row r="27" spans="2:8" ht="15.75" x14ac:dyDescent="0.25">
      <c r="B27" s="72"/>
      <c r="C27" s="72"/>
      <c r="D27" s="72"/>
      <c r="E27" s="72"/>
      <c r="F27" s="33"/>
      <c r="H27" s="33"/>
    </row>
    <row r="28" spans="2:8" ht="15.75" x14ac:dyDescent="0.25">
      <c r="B28" s="72" t="s">
        <v>82</v>
      </c>
      <c r="C28" s="72"/>
      <c r="D28" s="72"/>
      <c r="E28" s="72"/>
      <c r="F28" s="33"/>
    </row>
    <row r="29" spans="2:8" x14ac:dyDescent="0.25">
      <c r="B29" s="72" t="s">
        <v>83</v>
      </c>
      <c r="C29" s="72"/>
      <c r="D29" s="72"/>
      <c r="E29" s="72"/>
    </row>
    <row r="30" spans="2:8" x14ac:dyDescent="0.25">
      <c r="B30" s="72"/>
      <c r="C30" s="72"/>
      <c r="D30" s="72"/>
      <c r="E30" s="72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79A6B-BFB1-4EB1-96F8-574EA87991D0}">
  <sheetPr>
    <tabColor rgb="FFFFFF00"/>
    <pageSetUpPr fitToPage="1"/>
  </sheetPr>
  <dimension ref="B2:K113"/>
  <sheetViews>
    <sheetView topLeftCell="B1" workbookViewId="0">
      <selection activeCell="P10" sqref="P10"/>
    </sheetView>
  </sheetViews>
  <sheetFormatPr defaultColWidth="19.140625" defaultRowHeight="15" x14ac:dyDescent="0.25"/>
  <cols>
    <col min="1" max="1" width="0" hidden="1" customWidth="1"/>
    <col min="2" max="2" width="19.140625" style="144"/>
    <col min="3" max="3" width="18.140625" customWidth="1"/>
    <col min="4" max="4" width="31.42578125" customWidth="1"/>
    <col min="5" max="5" width="19.140625" style="144"/>
    <col min="6" max="6" width="16.5703125" customWidth="1"/>
    <col min="7" max="7" width="17" customWidth="1"/>
    <col min="8" max="8" width="14.42578125" style="134" customWidth="1"/>
    <col min="9" max="9" width="18" bestFit="1" customWidth="1"/>
    <col min="10" max="10" width="10.5703125" style="5" bestFit="1" customWidth="1"/>
    <col min="11" max="11" width="12.5703125" style="134" bestFit="1" customWidth="1"/>
  </cols>
  <sheetData>
    <row r="2" spans="2:11" x14ac:dyDescent="0.25">
      <c r="F2" s="163"/>
    </row>
    <row r="3" spans="2:11" x14ac:dyDescent="0.25">
      <c r="B3" s="142"/>
      <c r="C3" s="132"/>
      <c r="D3" s="132"/>
      <c r="E3" s="208" t="s">
        <v>191</v>
      </c>
      <c r="F3" s="208"/>
      <c r="G3" s="208"/>
      <c r="H3" s="208"/>
      <c r="I3" s="139"/>
      <c r="J3" s="136"/>
      <c r="K3" s="135"/>
    </row>
    <row r="4" spans="2:11" x14ac:dyDescent="0.25">
      <c r="B4" s="142" t="s">
        <v>14</v>
      </c>
      <c r="C4" s="132" t="s">
        <v>115</v>
      </c>
      <c r="D4" s="132" t="s">
        <v>116</v>
      </c>
      <c r="E4" s="142" t="s">
        <v>114</v>
      </c>
      <c r="F4" s="132" t="s">
        <v>117</v>
      </c>
      <c r="G4" s="132" t="s">
        <v>118</v>
      </c>
      <c r="H4" s="135" t="s">
        <v>113</v>
      </c>
      <c r="I4" s="132" t="s">
        <v>119</v>
      </c>
      <c r="J4" s="137" t="s">
        <v>120</v>
      </c>
      <c r="K4" s="135" t="s">
        <v>112</v>
      </c>
    </row>
    <row r="5" spans="2:11" x14ac:dyDescent="0.25">
      <c r="B5" s="140">
        <v>44573</v>
      </c>
      <c r="C5" s="143">
        <v>2017</v>
      </c>
      <c r="D5" t="s">
        <v>135</v>
      </c>
      <c r="E5" s="144">
        <v>2</v>
      </c>
      <c r="F5" t="s">
        <v>122</v>
      </c>
      <c r="G5" t="s">
        <v>125</v>
      </c>
      <c r="H5" s="134">
        <f>+[1]Existencia!$I$145</f>
        <v>170</v>
      </c>
      <c r="I5" s="141">
        <f>+H5*E5</f>
        <v>340</v>
      </c>
      <c r="J5" s="5">
        <f>+H5*0.16</f>
        <v>27.2</v>
      </c>
      <c r="K5" s="134">
        <f>+I5+J5</f>
        <v>367.2</v>
      </c>
    </row>
    <row r="6" spans="2:11" s="166" customFormat="1" x14ac:dyDescent="0.25">
      <c r="B6" s="164">
        <v>44573</v>
      </c>
      <c r="C6" s="165">
        <v>2018</v>
      </c>
      <c r="D6" s="166" t="s">
        <v>136</v>
      </c>
      <c r="E6" s="167">
        <v>11</v>
      </c>
      <c r="F6" s="166" t="s">
        <v>122</v>
      </c>
      <c r="G6" s="166" t="s">
        <v>125</v>
      </c>
      <c r="H6" s="168">
        <f>+[1]Existencia!$I$147</f>
        <v>141</v>
      </c>
      <c r="I6" s="169">
        <f t="shared" ref="I6" si="0">+H6*E6</f>
        <v>1551</v>
      </c>
      <c r="J6" s="170">
        <f>+I6*0.16</f>
        <v>248.16</v>
      </c>
      <c r="K6" s="168">
        <f t="shared" ref="K6:K87" si="1">+I6+J6</f>
        <v>1799.16</v>
      </c>
    </row>
    <row r="7" spans="2:11" x14ac:dyDescent="0.25">
      <c r="B7" s="140">
        <v>44573</v>
      </c>
      <c r="C7" s="143">
        <v>2054</v>
      </c>
      <c r="D7" t="str">
        <f>+[1]Existencia!$D$194</f>
        <v>Endulzante splenda</v>
      </c>
      <c r="E7" s="144">
        <v>2</v>
      </c>
      <c r="F7" t="s">
        <v>133</v>
      </c>
      <c r="G7" t="s">
        <v>125</v>
      </c>
      <c r="H7" s="134">
        <f>+[1]Existencia!$I$194</f>
        <v>364</v>
      </c>
      <c r="I7" s="141">
        <f>+H7*E7</f>
        <v>728</v>
      </c>
      <c r="J7" s="5">
        <f>+I7*0.16</f>
        <v>116.48</v>
      </c>
      <c r="K7" s="134">
        <f>+I7+J7</f>
        <v>844.48</v>
      </c>
    </row>
    <row r="8" spans="2:11" x14ac:dyDescent="0.25">
      <c r="B8" s="140">
        <v>44573</v>
      </c>
      <c r="C8" s="143">
        <v>2027</v>
      </c>
      <c r="D8" t="str">
        <f>+[1]Existencia!$D$156</f>
        <v>Vasos Plasticos No. 10</v>
      </c>
      <c r="E8" s="144">
        <v>5</v>
      </c>
      <c r="F8" t="s">
        <v>126</v>
      </c>
      <c r="G8" t="s">
        <v>125</v>
      </c>
      <c r="H8" s="134">
        <f>+[1]Existencia!$I$156</f>
        <v>138</v>
      </c>
      <c r="I8" s="141">
        <f t="shared" ref="I8:I87" si="2">+H8*E8</f>
        <v>690</v>
      </c>
      <c r="J8" s="5">
        <f t="shared" ref="J8:J87" si="3">+I8*0.18</f>
        <v>124.19999999999999</v>
      </c>
      <c r="K8" s="134">
        <f t="shared" si="1"/>
        <v>814.2</v>
      </c>
    </row>
    <row r="9" spans="2:11" x14ac:dyDescent="0.25">
      <c r="B9" s="140">
        <v>44573</v>
      </c>
      <c r="C9" s="143">
        <v>2024</v>
      </c>
      <c r="D9" t="str">
        <f>+[1]Existencia!$D$154</f>
        <v>Vasos de pepel No.7</v>
      </c>
      <c r="E9" s="144">
        <v>3</v>
      </c>
      <c r="F9" t="s">
        <v>122</v>
      </c>
      <c r="G9" t="s">
        <v>125</v>
      </c>
      <c r="H9" s="134">
        <f>+[1]Existencia!$I$154</f>
        <v>225</v>
      </c>
      <c r="I9" s="141">
        <f t="shared" si="2"/>
        <v>675</v>
      </c>
      <c r="J9" s="5">
        <f t="shared" si="3"/>
        <v>121.5</v>
      </c>
      <c r="K9" s="134">
        <f t="shared" si="1"/>
        <v>796.5</v>
      </c>
    </row>
    <row r="10" spans="2:11" x14ac:dyDescent="0.25">
      <c r="B10" s="140">
        <v>44573</v>
      </c>
      <c r="C10" s="143">
        <f>+[1]Existencia!$C$142</f>
        <v>2014</v>
      </c>
      <c r="D10" t="str">
        <f>+[1]Existencia!$D$142</f>
        <v>Vasos de papel No. 4</v>
      </c>
      <c r="E10" s="144">
        <v>4</v>
      </c>
      <c r="F10" t="s">
        <v>127</v>
      </c>
      <c r="G10" t="s">
        <v>125</v>
      </c>
      <c r="H10" s="134">
        <f>+[1]Existencia!$I$142</f>
        <v>92</v>
      </c>
      <c r="I10" s="141">
        <f t="shared" si="2"/>
        <v>368</v>
      </c>
      <c r="J10" s="5">
        <f t="shared" si="3"/>
        <v>66.239999999999995</v>
      </c>
      <c r="K10" s="134">
        <f t="shared" si="1"/>
        <v>434.24</v>
      </c>
    </row>
    <row r="11" spans="2:11" x14ac:dyDescent="0.25">
      <c r="B11" s="140">
        <v>44573</v>
      </c>
      <c r="C11" s="143">
        <f>+[1]Existencia!$C$170</f>
        <v>2038</v>
      </c>
      <c r="D11" t="str">
        <f>+[1]Existencia!$D$170</f>
        <v>Desinfectante/ambientador</v>
      </c>
      <c r="E11" s="144">
        <v>2</v>
      </c>
      <c r="F11" t="s">
        <v>126</v>
      </c>
      <c r="G11" t="s">
        <v>125</v>
      </c>
      <c r="H11" s="134">
        <f>+[1]Existencia!$I$170</f>
        <v>215</v>
      </c>
      <c r="I11" s="141">
        <f t="shared" si="2"/>
        <v>430</v>
      </c>
      <c r="J11" s="5">
        <f t="shared" si="3"/>
        <v>77.399999999999991</v>
      </c>
      <c r="K11" s="134">
        <f t="shared" si="1"/>
        <v>507.4</v>
      </c>
    </row>
    <row r="12" spans="2:11" x14ac:dyDescent="0.25">
      <c r="B12" s="140">
        <v>44573</v>
      </c>
      <c r="C12" s="143">
        <v>2048</v>
      </c>
      <c r="D12" t="str">
        <f>+[1]Existencia!$D$186</f>
        <v>Papel de Baño de dispensador</v>
      </c>
      <c r="E12" s="144">
        <v>12</v>
      </c>
      <c r="F12" t="s">
        <v>126</v>
      </c>
      <c r="G12" t="s">
        <v>125</v>
      </c>
      <c r="H12" s="134">
        <f>+[1]Existencia!$I$186</f>
        <v>27.5</v>
      </c>
      <c r="I12" s="141">
        <f t="shared" si="2"/>
        <v>330</v>
      </c>
      <c r="J12" s="5">
        <f t="shared" si="3"/>
        <v>59.4</v>
      </c>
      <c r="K12" s="134">
        <f t="shared" si="1"/>
        <v>389.4</v>
      </c>
    </row>
    <row r="13" spans="2:11" x14ac:dyDescent="0.25">
      <c r="B13" s="140">
        <v>44573</v>
      </c>
      <c r="C13" s="143">
        <v>2016</v>
      </c>
      <c r="D13" t="str">
        <f>+[1]Existencia!$D$143</f>
        <v>Servilletas C-Fold</v>
      </c>
      <c r="E13" s="144">
        <v>12</v>
      </c>
      <c r="F13" t="s">
        <v>126</v>
      </c>
      <c r="G13" t="s">
        <v>125</v>
      </c>
      <c r="H13" s="134">
        <f>+[1]Existencia!$I$143</f>
        <v>159</v>
      </c>
      <c r="I13" s="141">
        <f t="shared" si="2"/>
        <v>1908</v>
      </c>
      <c r="J13" s="5">
        <f t="shared" si="3"/>
        <v>343.44</v>
      </c>
      <c r="K13" s="134">
        <f t="shared" si="1"/>
        <v>2251.44</v>
      </c>
    </row>
    <row r="14" spans="2:11" x14ac:dyDescent="0.25">
      <c r="B14" s="140">
        <v>44573</v>
      </c>
      <c r="C14" s="61">
        <v>2022</v>
      </c>
      <c r="D14" t="str">
        <f>+[1]Existencia!$D$153</f>
        <v>Té genjibre/limón</v>
      </c>
      <c r="E14" s="144">
        <v>8</v>
      </c>
      <c r="F14" t="s">
        <v>137</v>
      </c>
      <c r="G14" t="s">
        <v>125</v>
      </c>
      <c r="H14" s="134">
        <f>+[1]Existencia!$I$153</f>
        <v>250</v>
      </c>
      <c r="I14" s="141">
        <f t="shared" si="2"/>
        <v>2000</v>
      </c>
      <c r="J14" s="5">
        <f t="shared" si="3"/>
        <v>360</v>
      </c>
      <c r="K14" s="134">
        <f t="shared" si="1"/>
        <v>2360</v>
      </c>
    </row>
    <row r="15" spans="2:11" x14ac:dyDescent="0.25">
      <c r="B15" s="140">
        <v>44573</v>
      </c>
      <c r="C15" s="143">
        <f>+[1]Existencia!$C$140</f>
        <v>2011</v>
      </c>
      <c r="D15" t="str">
        <f>+[1]Existencia!$D$140</f>
        <v>Te de Manzanilla y Anis</v>
      </c>
      <c r="E15" s="144">
        <v>6</v>
      </c>
      <c r="F15" t="s">
        <v>137</v>
      </c>
      <c r="G15" t="s">
        <v>125</v>
      </c>
      <c r="H15" s="134">
        <f>+[1]Existencia!$I$140</f>
        <v>195</v>
      </c>
      <c r="I15" s="141">
        <f t="shared" si="2"/>
        <v>1170</v>
      </c>
      <c r="J15" s="5">
        <f t="shared" si="3"/>
        <v>210.6</v>
      </c>
      <c r="K15" s="134">
        <f t="shared" si="1"/>
        <v>1380.6</v>
      </c>
    </row>
    <row r="16" spans="2:11" x14ac:dyDescent="0.25">
      <c r="B16" s="140">
        <v>44573</v>
      </c>
      <c r="C16" s="61">
        <v>2020</v>
      </c>
      <c r="D16" t="str">
        <f>+[1]Existencia!$D$151</f>
        <v>Cremora Nestle 22Onz</v>
      </c>
      <c r="E16" s="144">
        <v>3</v>
      </c>
      <c r="F16" t="s">
        <v>126</v>
      </c>
      <c r="G16" t="s">
        <v>125</v>
      </c>
      <c r="H16" s="134">
        <f>+[1]Existencia!$I$151</f>
        <v>499</v>
      </c>
      <c r="I16" s="141">
        <f t="shared" si="2"/>
        <v>1497</v>
      </c>
      <c r="J16" s="5">
        <f t="shared" si="3"/>
        <v>269.45999999999998</v>
      </c>
      <c r="K16" s="134">
        <f t="shared" si="1"/>
        <v>1766.46</v>
      </c>
    </row>
    <row r="17" spans="2:11" x14ac:dyDescent="0.25">
      <c r="B17" s="140">
        <v>44573</v>
      </c>
      <c r="C17" s="143">
        <f>+[1]Existencia!$C$149</f>
        <v>2019</v>
      </c>
      <c r="D17" t="str">
        <f>+[1]Existencia!$D$149</f>
        <v>Cremora Lite</v>
      </c>
      <c r="E17" s="144">
        <v>2</v>
      </c>
      <c r="F17" t="s">
        <v>126</v>
      </c>
      <c r="G17" t="s">
        <v>125</v>
      </c>
      <c r="H17" s="134">
        <f>+[1]Existencia!$I$149</f>
        <v>320</v>
      </c>
      <c r="I17" s="141">
        <f t="shared" si="2"/>
        <v>640</v>
      </c>
      <c r="J17" s="5">
        <f t="shared" si="3"/>
        <v>115.19999999999999</v>
      </c>
      <c r="K17" s="134">
        <f t="shared" si="1"/>
        <v>755.2</v>
      </c>
    </row>
    <row r="18" spans="2:11" x14ac:dyDescent="0.25">
      <c r="B18" s="140">
        <v>44573</v>
      </c>
      <c r="C18" s="143">
        <f>+[1]Existencia!$C$172</f>
        <v>2039</v>
      </c>
      <c r="D18" t="str">
        <f>+[1]Existencia!$D$172</f>
        <v>Esponja de fregar</v>
      </c>
      <c r="E18" s="144">
        <v>2</v>
      </c>
      <c r="F18" t="s">
        <v>126</v>
      </c>
      <c r="G18" t="s">
        <v>125</v>
      </c>
      <c r="H18" s="134">
        <f>+[1]Existencia!$I$172</f>
        <v>66</v>
      </c>
      <c r="I18" s="141">
        <f t="shared" si="2"/>
        <v>132</v>
      </c>
      <c r="J18" s="5">
        <f t="shared" si="3"/>
        <v>23.759999999999998</v>
      </c>
      <c r="K18" s="134">
        <f t="shared" si="1"/>
        <v>155.76</v>
      </c>
    </row>
    <row r="19" spans="2:11" x14ac:dyDescent="0.25">
      <c r="B19" s="140">
        <v>44573</v>
      </c>
      <c r="C19" s="143">
        <f>+[1]Existencia!$C$177</f>
        <v>2042</v>
      </c>
      <c r="D19" t="str">
        <f>+[1]Existencia!$D$177</f>
        <v>Guantes para limpieza</v>
      </c>
      <c r="E19" s="144">
        <v>2</v>
      </c>
      <c r="F19" t="s">
        <v>126</v>
      </c>
      <c r="G19" t="s">
        <v>125</v>
      </c>
      <c r="H19" s="134">
        <f>+[1]Existencia!$I$177</f>
        <v>95</v>
      </c>
      <c r="I19" s="141">
        <f t="shared" si="2"/>
        <v>190</v>
      </c>
      <c r="J19" s="5">
        <f t="shared" si="3"/>
        <v>34.199999999999996</v>
      </c>
      <c r="K19" s="134">
        <f t="shared" si="1"/>
        <v>224.2</v>
      </c>
    </row>
    <row r="20" spans="2:11" x14ac:dyDescent="0.25">
      <c r="B20" s="140">
        <v>44573</v>
      </c>
      <c r="C20" s="143">
        <f>+[1]Existencia!$C$176</f>
        <v>2041</v>
      </c>
      <c r="D20" t="str">
        <f>+[1]Existencia!$D$176</f>
        <v>Paños de cocina</v>
      </c>
      <c r="E20" s="144">
        <v>2</v>
      </c>
      <c r="F20" t="s">
        <v>126</v>
      </c>
      <c r="G20" t="s">
        <v>125</v>
      </c>
      <c r="H20" s="134">
        <f>+[2]Existencia!$I$176</f>
        <v>120</v>
      </c>
      <c r="I20" s="141">
        <f t="shared" si="2"/>
        <v>240</v>
      </c>
      <c r="J20" s="5">
        <f t="shared" si="3"/>
        <v>43.199999999999996</v>
      </c>
      <c r="K20" s="134">
        <f t="shared" si="1"/>
        <v>283.2</v>
      </c>
    </row>
    <row r="21" spans="2:11" x14ac:dyDescent="0.25">
      <c r="B21" s="140">
        <v>44573</v>
      </c>
      <c r="C21" s="143">
        <f>+[1]Existencia!$C$201</f>
        <v>2059</v>
      </c>
      <c r="D21" t="str">
        <f>+[1]Existencia!$D$201</f>
        <v>Cloro de marca</v>
      </c>
      <c r="E21" s="144">
        <v>2</v>
      </c>
      <c r="F21" t="s">
        <v>138</v>
      </c>
      <c r="G21" t="s">
        <v>125</v>
      </c>
      <c r="H21" s="134">
        <f>+[1]Existencia!$I$201</f>
        <v>135</v>
      </c>
      <c r="I21" s="141">
        <f t="shared" si="2"/>
        <v>270</v>
      </c>
      <c r="J21" s="5">
        <f t="shared" si="3"/>
        <v>48.6</v>
      </c>
      <c r="K21" s="134">
        <f t="shared" si="1"/>
        <v>318.60000000000002</v>
      </c>
    </row>
    <row r="22" spans="2:11" x14ac:dyDescent="0.25">
      <c r="B22" s="140">
        <v>44573</v>
      </c>
      <c r="C22" s="143">
        <f>+[1]Existencia!$C$161</f>
        <v>2031</v>
      </c>
      <c r="D22" t="str">
        <f>+[1]Existencia!$D$161</f>
        <v>Suapes</v>
      </c>
      <c r="E22" s="144">
        <v>1</v>
      </c>
      <c r="F22" t="s">
        <v>130</v>
      </c>
      <c r="G22" t="s">
        <v>125</v>
      </c>
      <c r="H22" s="134">
        <f>+[1]Existencia!$I$161</f>
        <v>293</v>
      </c>
      <c r="I22" s="141">
        <f t="shared" si="2"/>
        <v>293</v>
      </c>
      <c r="J22" s="5">
        <f t="shared" si="3"/>
        <v>52.739999999999995</v>
      </c>
      <c r="K22" s="134">
        <f t="shared" si="1"/>
        <v>345.74</v>
      </c>
    </row>
    <row r="23" spans="2:11" x14ac:dyDescent="0.25">
      <c r="B23" s="140">
        <v>44573</v>
      </c>
      <c r="C23" s="143">
        <f>+[1]Existencia!$C$168</f>
        <v>2037</v>
      </c>
      <c r="D23" t="str">
        <f>+[1]Existencia!$D$168</f>
        <v>Detergente Liquido para pisos</v>
      </c>
      <c r="E23" s="144">
        <v>2</v>
      </c>
      <c r="F23" t="s">
        <v>126</v>
      </c>
      <c r="G23" t="s">
        <v>125</v>
      </c>
      <c r="H23" s="134">
        <f>+[1]Existencia!$I$168</f>
        <v>160</v>
      </c>
      <c r="I23" s="141">
        <f t="shared" si="2"/>
        <v>320</v>
      </c>
      <c r="J23" s="5">
        <f t="shared" si="3"/>
        <v>57.599999999999994</v>
      </c>
      <c r="K23" s="134">
        <f t="shared" si="1"/>
        <v>377.6</v>
      </c>
    </row>
    <row r="24" spans="2:11" x14ac:dyDescent="0.25">
      <c r="B24" s="140">
        <v>44573</v>
      </c>
      <c r="C24" s="143">
        <f>+[1]Existencia!$C$163</f>
        <v>2032</v>
      </c>
      <c r="D24" t="str">
        <f>+[1]Existencia!$D$163</f>
        <v>Fundas blancas para cocina</v>
      </c>
      <c r="E24" s="144">
        <v>4</v>
      </c>
      <c r="F24" t="s">
        <v>122</v>
      </c>
      <c r="G24" t="s">
        <v>125</v>
      </c>
      <c r="H24" s="134">
        <f>+[1]Existencia!$I$163</f>
        <v>105</v>
      </c>
      <c r="I24" s="141">
        <f t="shared" si="2"/>
        <v>420</v>
      </c>
      <c r="J24" s="5">
        <f t="shared" si="3"/>
        <v>75.599999999999994</v>
      </c>
      <c r="K24" s="134">
        <f t="shared" si="1"/>
        <v>495.6</v>
      </c>
    </row>
    <row r="25" spans="2:11" x14ac:dyDescent="0.25">
      <c r="B25" s="140">
        <v>44573</v>
      </c>
      <c r="C25" s="143">
        <f>+[1]Existencia!$C$192</f>
        <v>2053</v>
      </c>
      <c r="D25" t="str">
        <f>+[1]Existencia!$D$192</f>
        <v>Fundas negras baño</v>
      </c>
      <c r="E25" s="144">
        <v>3</v>
      </c>
      <c r="F25" t="s">
        <v>122</v>
      </c>
      <c r="G25" t="s">
        <v>125</v>
      </c>
      <c r="H25" s="134">
        <f>+[1]Existencia!$I$192</f>
        <v>299</v>
      </c>
      <c r="I25" s="141">
        <f t="shared" si="2"/>
        <v>897</v>
      </c>
      <c r="J25" s="5">
        <f t="shared" si="3"/>
        <v>161.46</v>
      </c>
      <c r="K25" s="134">
        <f t="shared" si="1"/>
        <v>1058.46</v>
      </c>
    </row>
    <row r="26" spans="2:11" x14ac:dyDescent="0.25">
      <c r="B26" s="140">
        <v>44573</v>
      </c>
      <c r="C26" s="143">
        <f>+[1]Existencia!$C$174</f>
        <v>2040</v>
      </c>
      <c r="D26" t="str">
        <f>+[1]Existencia!$D$174</f>
        <v xml:space="preserve">Lavaplatos liquido </v>
      </c>
      <c r="E26" s="144">
        <v>1</v>
      </c>
      <c r="F26" t="s">
        <v>126</v>
      </c>
      <c r="G26" t="s">
        <v>125</v>
      </c>
      <c r="H26" s="134">
        <f>+[1]Existencia!$I$174</f>
        <v>190</v>
      </c>
      <c r="I26" s="141">
        <f t="shared" si="2"/>
        <v>190</v>
      </c>
      <c r="J26" s="5">
        <f t="shared" si="3"/>
        <v>34.199999999999996</v>
      </c>
      <c r="K26" s="134">
        <f t="shared" si="1"/>
        <v>224.2</v>
      </c>
    </row>
    <row r="27" spans="2:11" x14ac:dyDescent="0.25">
      <c r="B27" s="140">
        <v>44573</v>
      </c>
      <c r="C27" s="143">
        <f>+[1]Existencia!$C$166</f>
        <v>2035</v>
      </c>
      <c r="D27" t="str">
        <f>+[1]Existencia!$D$166</f>
        <v>Detergente en polvo</v>
      </c>
      <c r="E27" s="144">
        <v>1</v>
      </c>
      <c r="F27" t="s">
        <v>126</v>
      </c>
      <c r="G27" t="s">
        <v>125</v>
      </c>
      <c r="H27" s="134">
        <f>+[1]Existencia!$I$166</f>
        <v>455</v>
      </c>
      <c r="I27" s="141">
        <f t="shared" si="2"/>
        <v>455</v>
      </c>
      <c r="J27" s="5">
        <f t="shared" si="3"/>
        <v>81.899999999999991</v>
      </c>
      <c r="K27" s="134">
        <f t="shared" si="1"/>
        <v>536.9</v>
      </c>
    </row>
    <row r="28" spans="2:11" x14ac:dyDescent="0.25">
      <c r="B28" s="140">
        <v>44604</v>
      </c>
      <c r="C28" s="143">
        <v>1059</v>
      </c>
      <c r="D28" t="str">
        <f>+[1]Existencia!$D$53</f>
        <v>Cinta Pegante invisible</v>
      </c>
      <c r="E28" s="144">
        <v>1</v>
      </c>
      <c r="F28" t="s">
        <v>126</v>
      </c>
      <c r="G28" t="s">
        <v>139</v>
      </c>
      <c r="H28" s="134">
        <f>+[1]Existencia!$I$53</f>
        <v>48</v>
      </c>
      <c r="I28" s="141">
        <f t="shared" si="2"/>
        <v>48</v>
      </c>
      <c r="J28" s="5">
        <f t="shared" si="3"/>
        <v>8.64</v>
      </c>
      <c r="K28" s="134">
        <f t="shared" si="1"/>
        <v>56.64</v>
      </c>
    </row>
    <row r="29" spans="2:11" x14ac:dyDescent="0.25">
      <c r="B29" s="140">
        <v>44604</v>
      </c>
      <c r="C29" s="143">
        <f>+[1]Existencia!$C$132</f>
        <v>1156</v>
      </c>
      <c r="D29" t="str">
        <f>+[1]Existencia!$D$132</f>
        <v>Mascarillas desechables</v>
      </c>
      <c r="E29" s="144">
        <v>1</v>
      </c>
      <c r="F29" t="s">
        <v>137</v>
      </c>
      <c r="G29" t="s">
        <v>128</v>
      </c>
      <c r="H29" s="134">
        <f>+[1]Existencia!$I$132</f>
        <v>295</v>
      </c>
      <c r="I29" s="141">
        <f t="shared" si="2"/>
        <v>295</v>
      </c>
      <c r="J29" s="5">
        <v>0</v>
      </c>
      <c r="K29" s="134">
        <f t="shared" si="1"/>
        <v>295</v>
      </c>
    </row>
    <row r="30" spans="2:11" x14ac:dyDescent="0.25">
      <c r="B30" s="140">
        <v>44693</v>
      </c>
      <c r="C30" s="143">
        <f>+[1]Existencia!$C$134</f>
        <v>1161</v>
      </c>
      <c r="D30" t="str">
        <f>+[1]Existencia!$D$134</f>
        <v xml:space="preserve">Alcohol Isopropilico </v>
      </c>
      <c r="E30" s="144">
        <v>1</v>
      </c>
      <c r="F30" t="s">
        <v>132</v>
      </c>
      <c r="G30" t="s">
        <v>125</v>
      </c>
      <c r="H30" s="134">
        <f>+[1]Existencia!$I$134</f>
        <v>868</v>
      </c>
      <c r="I30" s="141">
        <f t="shared" si="2"/>
        <v>868</v>
      </c>
      <c r="J30" s="5">
        <f t="shared" si="3"/>
        <v>156.23999999999998</v>
      </c>
      <c r="K30" s="134">
        <f t="shared" si="1"/>
        <v>1024.24</v>
      </c>
    </row>
    <row r="31" spans="2:11" x14ac:dyDescent="0.25">
      <c r="B31" s="140">
        <v>44754</v>
      </c>
      <c r="C31" s="143">
        <f>+[1]Existencia!$C$16</f>
        <v>1011</v>
      </c>
      <c r="D31" t="str">
        <f>+[1]Existencia!$D$16</f>
        <v>Folder 8½ X 13</v>
      </c>
      <c r="E31" s="144">
        <v>17</v>
      </c>
      <c r="F31" t="s">
        <v>126</v>
      </c>
      <c r="G31" t="s">
        <v>140</v>
      </c>
      <c r="H31" s="134">
        <f>+[1]Existencia!$I$16</f>
        <v>2.85</v>
      </c>
      <c r="I31" s="141">
        <f t="shared" si="2"/>
        <v>48.45</v>
      </c>
      <c r="J31" s="5">
        <f t="shared" si="3"/>
        <v>8.7210000000000001</v>
      </c>
      <c r="K31" s="134">
        <f t="shared" si="1"/>
        <v>57.171000000000006</v>
      </c>
    </row>
    <row r="32" spans="2:11" x14ac:dyDescent="0.25">
      <c r="B32" s="140">
        <v>44754</v>
      </c>
      <c r="C32" s="143">
        <f>+[1]Existencia!$C$28</f>
        <v>1025</v>
      </c>
      <c r="D32" t="str">
        <f>+[1]Existencia!$D$28</f>
        <v>Felpas Azules Uniball Onyx Micro</v>
      </c>
      <c r="E32" s="144">
        <v>2</v>
      </c>
      <c r="F32" t="s">
        <v>126</v>
      </c>
      <c r="G32" t="s">
        <v>140</v>
      </c>
      <c r="H32" s="134">
        <f>+[1]Existencia!$I$28</f>
        <v>39</v>
      </c>
      <c r="I32" s="141">
        <f t="shared" si="2"/>
        <v>78</v>
      </c>
      <c r="J32" s="5">
        <v>0</v>
      </c>
      <c r="K32" s="134">
        <f t="shared" si="1"/>
        <v>78</v>
      </c>
    </row>
    <row r="33" spans="2:11" x14ac:dyDescent="0.25">
      <c r="B33" s="140">
        <v>44754</v>
      </c>
      <c r="C33" s="143">
        <v>1025</v>
      </c>
      <c r="D33" t="str">
        <f>+D32</f>
        <v>Felpas Azules Uniball Onyx Micro</v>
      </c>
      <c r="E33" s="144">
        <v>1</v>
      </c>
      <c r="F33" t="s">
        <v>126</v>
      </c>
      <c r="G33" t="s">
        <v>140</v>
      </c>
      <c r="H33" s="134">
        <f>+H32</f>
        <v>39</v>
      </c>
      <c r="I33" s="141">
        <f t="shared" si="2"/>
        <v>39</v>
      </c>
      <c r="J33" s="5">
        <v>0</v>
      </c>
      <c r="K33" s="134">
        <f t="shared" si="1"/>
        <v>39</v>
      </c>
    </row>
    <row r="34" spans="2:11" x14ac:dyDescent="0.25">
      <c r="B34" s="140">
        <v>44754</v>
      </c>
      <c r="C34" s="143">
        <f>+[1]Existencia!$C$29</f>
        <v>1026</v>
      </c>
      <c r="D34" t="str">
        <f>+[1]Existencia!$D$29</f>
        <v>Felpas Negras Uniball Onyx Micro</v>
      </c>
      <c r="E34" s="144">
        <v>1</v>
      </c>
      <c r="F34" t="s">
        <v>126</v>
      </c>
      <c r="G34" t="s">
        <v>140</v>
      </c>
      <c r="H34" s="134">
        <f>+[1]Existencia!$I$29</f>
        <v>39</v>
      </c>
      <c r="I34" s="141">
        <f t="shared" si="2"/>
        <v>39</v>
      </c>
      <c r="J34" s="5">
        <v>0</v>
      </c>
      <c r="K34" s="134">
        <f t="shared" si="1"/>
        <v>39</v>
      </c>
    </row>
    <row r="35" spans="2:11" x14ac:dyDescent="0.25">
      <c r="B35" s="140">
        <v>44754</v>
      </c>
      <c r="C35" s="143">
        <f>+[1]Existencia!$C$30</f>
        <v>1028</v>
      </c>
      <c r="D35" t="str">
        <f>+[1]Existencia!$D$30</f>
        <v xml:space="preserve">Felpas Azules Gel Uniball Impact </v>
      </c>
      <c r="E35" s="144">
        <v>1</v>
      </c>
      <c r="F35" t="s">
        <v>126</v>
      </c>
      <c r="G35" t="s">
        <v>129</v>
      </c>
      <c r="H35" s="134">
        <f>+[1]Existencia!$I$30</f>
        <v>185</v>
      </c>
      <c r="I35" s="141">
        <f t="shared" si="2"/>
        <v>185</v>
      </c>
      <c r="J35" s="5">
        <v>0</v>
      </c>
      <c r="K35" s="134">
        <f t="shared" si="1"/>
        <v>185</v>
      </c>
    </row>
    <row r="36" spans="2:11" x14ac:dyDescent="0.25">
      <c r="B36" s="140">
        <v>44754</v>
      </c>
      <c r="C36" s="143">
        <f>+[1]Existencia!$C$181</f>
        <v>2046</v>
      </c>
      <c r="D36" t="str">
        <f>+[1]Existencia!$D$181</f>
        <v>Platos desechables No. 6</v>
      </c>
      <c r="E36" s="144">
        <v>1</v>
      </c>
      <c r="F36" t="s">
        <v>122</v>
      </c>
      <c r="G36" t="s">
        <v>125</v>
      </c>
      <c r="H36" s="134">
        <f>+[1]Existencia!$I$181</f>
        <v>53</v>
      </c>
      <c r="I36" s="141">
        <f t="shared" si="2"/>
        <v>53</v>
      </c>
      <c r="J36" s="5">
        <f t="shared" si="3"/>
        <v>9.5399999999999991</v>
      </c>
      <c r="K36" s="134">
        <f t="shared" si="1"/>
        <v>62.54</v>
      </c>
    </row>
    <row r="37" spans="2:11" x14ac:dyDescent="0.25">
      <c r="B37" s="140">
        <v>44754</v>
      </c>
      <c r="C37" s="143">
        <f>+[1]Existencia!$C$179</f>
        <v>2043</v>
      </c>
      <c r="D37" t="str">
        <f>+[1]Existencia!$D$179</f>
        <v>Cuchara plasticas</v>
      </c>
      <c r="E37" s="144">
        <v>1</v>
      </c>
      <c r="F37" t="s">
        <v>122</v>
      </c>
      <c r="G37" t="s">
        <v>125</v>
      </c>
      <c r="H37" s="134">
        <f>+[1]Existencia!$I$179</f>
        <v>14.3</v>
      </c>
      <c r="I37" s="141">
        <f t="shared" si="2"/>
        <v>14.3</v>
      </c>
      <c r="J37" s="5">
        <f t="shared" si="3"/>
        <v>2.5739999999999998</v>
      </c>
      <c r="K37" s="134">
        <f t="shared" si="1"/>
        <v>16.874000000000002</v>
      </c>
    </row>
    <row r="38" spans="2:11" x14ac:dyDescent="0.25">
      <c r="B38" s="140">
        <v>44785</v>
      </c>
      <c r="C38" s="143">
        <f>+[1]Existencia!$C$33</f>
        <v>1031</v>
      </c>
      <c r="D38" t="str">
        <f>+[1]Existencia!$D$33</f>
        <v>Lapiz Carbon</v>
      </c>
      <c r="E38" s="144">
        <v>12</v>
      </c>
      <c r="F38" t="s">
        <v>126</v>
      </c>
      <c r="G38" t="s">
        <v>141</v>
      </c>
      <c r="H38" s="134">
        <f>+[1]Existencia!$I$33</f>
        <v>5.88</v>
      </c>
      <c r="I38" s="141">
        <f t="shared" si="2"/>
        <v>70.56</v>
      </c>
      <c r="J38" s="5">
        <v>0</v>
      </c>
      <c r="K38" s="134">
        <f t="shared" si="1"/>
        <v>70.56</v>
      </c>
    </row>
    <row r="39" spans="2:11" s="166" customFormat="1" x14ac:dyDescent="0.25">
      <c r="B39" s="164">
        <v>44785</v>
      </c>
      <c r="C39" s="165">
        <f>+[1]Existencia!$C$78</f>
        <v>1085</v>
      </c>
      <c r="D39" s="166" t="str">
        <f>+[1]Existencia!$D$78</f>
        <v>Resaltador amarillo</v>
      </c>
      <c r="E39" s="167">
        <v>4</v>
      </c>
      <c r="F39" s="166" t="s">
        <v>126</v>
      </c>
      <c r="G39" s="166" t="s">
        <v>141</v>
      </c>
      <c r="H39" s="168">
        <f>+[1]Existencia!$I$78</f>
        <v>22</v>
      </c>
      <c r="I39" s="169">
        <f t="shared" si="2"/>
        <v>88</v>
      </c>
      <c r="J39" s="170">
        <f t="shared" si="3"/>
        <v>15.84</v>
      </c>
      <c r="K39" s="168">
        <f t="shared" si="1"/>
        <v>103.84</v>
      </c>
    </row>
    <row r="40" spans="2:11" x14ac:dyDescent="0.25">
      <c r="B40" s="140">
        <v>44785</v>
      </c>
      <c r="C40" s="143">
        <f>+[1]Existencia!$C$109</f>
        <v>1126</v>
      </c>
      <c r="D40" t="str">
        <f>+[1]Existencia!$D$109</f>
        <v>Carpetas vinyl 4"</v>
      </c>
      <c r="E40" s="144">
        <v>1</v>
      </c>
      <c r="F40" t="s">
        <v>126</v>
      </c>
      <c r="G40" t="s">
        <v>128</v>
      </c>
      <c r="H40" s="134">
        <f>+[1]Existencia!$I$109</f>
        <v>330.1</v>
      </c>
      <c r="I40" s="141">
        <f t="shared" si="2"/>
        <v>330.1</v>
      </c>
      <c r="J40" s="5">
        <f t="shared" si="3"/>
        <v>59.417999999999999</v>
      </c>
      <c r="K40" s="134">
        <f t="shared" si="1"/>
        <v>389.51800000000003</v>
      </c>
    </row>
    <row r="41" spans="2:11" x14ac:dyDescent="0.25">
      <c r="B41" s="140">
        <v>44785</v>
      </c>
      <c r="C41" s="143">
        <f>+[1]Existencia!$C$48</f>
        <v>2075</v>
      </c>
      <c r="D41" t="str">
        <f>+[1]Existencia!$D$48</f>
        <v>(2) Perforadora 3 Hoyos</v>
      </c>
      <c r="E41" s="144">
        <v>1</v>
      </c>
      <c r="F41" t="s">
        <v>126</v>
      </c>
      <c r="G41" t="s">
        <v>128</v>
      </c>
      <c r="H41" s="134">
        <f>+[1]Existencia!$I$48</f>
        <v>4445</v>
      </c>
      <c r="I41" s="141">
        <f t="shared" si="2"/>
        <v>4445</v>
      </c>
      <c r="J41" s="5">
        <f t="shared" si="3"/>
        <v>800.1</v>
      </c>
      <c r="K41" s="134">
        <f t="shared" si="1"/>
        <v>5245.1</v>
      </c>
    </row>
    <row r="42" spans="2:11" x14ac:dyDescent="0.25">
      <c r="B42" s="140">
        <v>44907</v>
      </c>
      <c r="C42" s="143">
        <f>+[1]Existencia!$C$24</f>
        <v>1021</v>
      </c>
      <c r="D42" t="str">
        <f>+[1]Existencia!$D$24</f>
        <v>Sobres Manila 81/2 X 11</v>
      </c>
      <c r="E42" s="144">
        <v>6</v>
      </c>
      <c r="F42" t="s">
        <v>126</v>
      </c>
      <c r="G42" t="s">
        <v>124</v>
      </c>
      <c r="H42" s="134">
        <f>+[1]Existencia!$I$24</f>
        <v>2.1</v>
      </c>
      <c r="I42" s="141">
        <f t="shared" si="2"/>
        <v>12.600000000000001</v>
      </c>
      <c r="J42" s="5">
        <f t="shared" si="3"/>
        <v>2.2680000000000002</v>
      </c>
      <c r="K42" s="134">
        <f t="shared" si="1"/>
        <v>14.868000000000002</v>
      </c>
    </row>
    <row r="43" spans="2:11" x14ac:dyDescent="0.25">
      <c r="B43" s="140">
        <v>44907</v>
      </c>
      <c r="C43" s="143">
        <v>1025</v>
      </c>
      <c r="D43" t="str">
        <f>+D33</f>
        <v>Felpas Azules Uniball Onyx Micro</v>
      </c>
      <c r="E43" s="144">
        <v>3</v>
      </c>
      <c r="F43" t="s">
        <v>126</v>
      </c>
      <c r="G43" t="s">
        <v>142</v>
      </c>
      <c r="H43" s="134">
        <f>+H34</f>
        <v>39</v>
      </c>
      <c r="I43" s="141">
        <f t="shared" si="2"/>
        <v>117</v>
      </c>
      <c r="J43" s="5">
        <v>0</v>
      </c>
      <c r="K43" s="134">
        <f t="shared" si="1"/>
        <v>117</v>
      </c>
    </row>
    <row r="44" spans="2:11" x14ac:dyDescent="0.25">
      <c r="B44" s="140" t="s">
        <v>143</v>
      </c>
      <c r="C44" s="143">
        <f>+[1]Existencia!$C$21</f>
        <v>1017</v>
      </c>
      <c r="D44" t="str">
        <f>+[1]Existencia!$D$21</f>
        <v>Protector Hojas Carpetas</v>
      </c>
      <c r="E44" s="144">
        <v>1</v>
      </c>
      <c r="F44" t="s">
        <v>126</v>
      </c>
      <c r="G44" t="s">
        <v>144</v>
      </c>
      <c r="H44" s="134">
        <f>+[1]Existencia!$I$21</f>
        <v>130</v>
      </c>
      <c r="I44" s="141">
        <f t="shared" si="2"/>
        <v>130</v>
      </c>
      <c r="J44" s="5">
        <f t="shared" si="3"/>
        <v>23.4</v>
      </c>
      <c r="K44" s="134">
        <f t="shared" si="1"/>
        <v>153.4</v>
      </c>
    </row>
    <row r="45" spans="2:11" x14ac:dyDescent="0.25">
      <c r="B45" s="140" t="s">
        <v>145</v>
      </c>
      <c r="C45" s="143">
        <f>+[1]Existencia!$C$68</f>
        <v>1076</v>
      </c>
      <c r="D45" t="str">
        <f>+[1]Existencia!$D$68</f>
        <v>Cera para contar</v>
      </c>
      <c r="E45" s="144">
        <v>1</v>
      </c>
      <c r="F45" t="s">
        <v>126</v>
      </c>
      <c r="G45" t="s">
        <v>146</v>
      </c>
      <c r="H45" s="134">
        <f>+[1]Existencia!$I$68</f>
        <v>37.130000000000003</v>
      </c>
      <c r="I45" s="141">
        <f t="shared" si="2"/>
        <v>37.130000000000003</v>
      </c>
      <c r="J45" s="5">
        <f t="shared" si="3"/>
        <v>6.6833999999999998</v>
      </c>
      <c r="K45" s="134">
        <f t="shared" si="1"/>
        <v>43.813400000000001</v>
      </c>
    </row>
    <row r="46" spans="2:11" x14ac:dyDescent="0.25">
      <c r="B46" s="140" t="s">
        <v>145</v>
      </c>
      <c r="C46" s="143">
        <f>+[1]Existencia!$C$61</f>
        <v>1070</v>
      </c>
      <c r="D46" t="str">
        <f>+[1]Existencia!$D$61</f>
        <v>Memoria USB16GB</v>
      </c>
      <c r="E46" s="144">
        <v>1</v>
      </c>
      <c r="F46" t="s">
        <v>126</v>
      </c>
      <c r="G46" t="s">
        <v>147</v>
      </c>
      <c r="H46" s="134">
        <f>+[1]Existencia!$I$61</f>
        <v>395</v>
      </c>
      <c r="I46" s="141">
        <f t="shared" si="2"/>
        <v>395</v>
      </c>
      <c r="J46" s="5">
        <f t="shared" si="3"/>
        <v>71.099999999999994</v>
      </c>
      <c r="K46" s="134">
        <f t="shared" si="1"/>
        <v>466.1</v>
      </c>
    </row>
    <row r="47" spans="2:11" x14ac:dyDescent="0.25">
      <c r="B47" s="140" t="s">
        <v>145</v>
      </c>
      <c r="C47" s="143">
        <f>+[1]Existencia!$C$90</f>
        <v>1100</v>
      </c>
      <c r="D47" t="str">
        <f>+[1]Existencia!$D$90</f>
        <v>Pilas AAA paquete de 2/1</v>
      </c>
      <c r="E47" s="144">
        <v>2</v>
      </c>
      <c r="F47" t="s">
        <v>126</v>
      </c>
      <c r="G47" t="s">
        <v>147</v>
      </c>
      <c r="H47" s="134">
        <f>+[1]Existencia!$I$90</f>
        <v>118</v>
      </c>
      <c r="I47" s="141">
        <f t="shared" si="2"/>
        <v>236</v>
      </c>
      <c r="J47" s="5">
        <f t="shared" si="3"/>
        <v>42.48</v>
      </c>
      <c r="K47" s="134">
        <f t="shared" si="1"/>
        <v>278.48</v>
      </c>
    </row>
    <row r="48" spans="2:11" x14ac:dyDescent="0.25">
      <c r="B48" s="140" t="s">
        <v>145</v>
      </c>
      <c r="C48" s="143">
        <f>+[1]Existencia!$C$7</f>
        <v>1000</v>
      </c>
      <c r="D48" t="str">
        <f>+[1]Existencia!$D$7</f>
        <v xml:space="preserve">Papel Bond 8½ X 11 </v>
      </c>
      <c r="E48" s="144">
        <v>5</v>
      </c>
      <c r="F48" t="s">
        <v>126</v>
      </c>
      <c r="G48" t="s">
        <v>148</v>
      </c>
      <c r="H48" s="134">
        <f>+[1]Existencia!$I$7</f>
        <v>305</v>
      </c>
      <c r="I48" s="141">
        <f t="shared" si="2"/>
        <v>1525</v>
      </c>
      <c r="J48" s="5">
        <f t="shared" si="3"/>
        <v>274.5</v>
      </c>
      <c r="K48" s="134">
        <f t="shared" si="1"/>
        <v>1799.5</v>
      </c>
    </row>
    <row r="49" spans="2:11" x14ac:dyDescent="0.25">
      <c r="B49" s="140" t="s">
        <v>149</v>
      </c>
      <c r="C49" s="143">
        <f>+[1]Existencia!$C$85</f>
        <v>1095</v>
      </c>
      <c r="D49" t="str">
        <f>+[1]Existencia!$D$85</f>
        <v xml:space="preserve">Clips Billeteros32mm </v>
      </c>
      <c r="E49" s="144">
        <v>1</v>
      </c>
      <c r="F49" t="s">
        <v>126</v>
      </c>
      <c r="G49" t="s">
        <v>150</v>
      </c>
      <c r="H49" s="134">
        <f>+[1]Existencia!$I$85</f>
        <v>55</v>
      </c>
      <c r="I49" s="141">
        <f t="shared" si="2"/>
        <v>55</v>
      </c>
      <c r="J49" s="5">
        <f t="shared" si="3"/>
        <v>9.9</v>
      </c>
      <c r="K49" s="134">
        <f t="shared" si="1"/>
        <v>64.900000000000006</v>
      </c>
    </row>
    <row r="50" spans="2:11" x14ac:dyDescent="0.25">
      <c r="B50" s="140" t="s">
        <v>149</v>
      </c>
      <c r="C50" s="143">
        <f>+[1]Existencia!$C$84</f>
        <v>1093</v>
      </c>
      <c r="D50" t="str">
        <f>+[1]Existencia!$D$84</f>
        <v>Clips Billeteros 41mm</v>
      </c>
      <c r="E50" s="144">
        <v>1</v>
      </c>
      <c r="F50" t="s">
        <v>126</v>
      </c>
      <c r="G50" t="s">
        <v>150</v>
      </c>
      <c r="H50" s="134">
        <f>+[1]Existencia!$I$84</f>
        <v>65</v>
      </c>
      <c r="I50" s="141">
        <f t="shared" si="2"/>
        <v>65</v>
      </c>
      <c r="J50" s="5">
        <f t="shared" si="3"/>
        <v>11.7</v>
      </c>
      <c r="K50" s="134">
        <f t="shared" si="1"/>
        <v>76.7</v>
      </c>
    </row>
    <row r="51" spans="2:11" x14ac:dyDescent="0.25">
      <c r="B51" s="140" t="s">
        <v>149</v>
      </c>
      <c r="C51" s="143">
        <f>+[1]Existencia!$C$52</f>
        <v>1057</v>
      </c>
      <c r="D51" t="str">
        <f>+[1]Existencia!$D$52</f>
        <v>Bandas (Gomitas)</v>
      </c>
      <c r="E51" s="144">
        <v>1</v>
      </c>
      <c r="F51" t="s">
        <v>126</v>
      </c>
      <c r="G51" t="s">
        <v>150</v>
      </c>
      <c r="H51" s="134">
        <f>+[1]Existencia!$I$52</f>
        <v>35</v>
      </c>
      <c r="I51" s="141">
        <f t="shared" si="2"/>
        <v>35</v>
      </c>
      <c r="J51" s="5">
        <f t="shared" si="3"/>
        <v>6.3</v>
      </c>
      <c r="K51" s="134">
        <f t="shared" si="1"/>
        <v>41.3</v>
      </c>
    </row>
    <row r="52" spans="2:11" x14ac:dyDescent="0.25">
      <c r="B52" s="140" t="s">
        <v>151</v>
      </c>
      <c r="C52" s="143">
        <f>+C44</f>
        <v>1017</v>
      </c>
      <c r="D52" t="str">
        <f>+D44</f>
        <v>Protector Hojas Carpetas</v>
      </c>
      <c r="E52" s="144">
        <v>1</v>
      </c>
      <c r="F52" t="s">
        <v>126</v>
      </c>
      <c r="G52" t="s">
        <v>152</v>
      </c>
      <c r="H52" s="134">
        <f>+H44</f>
        <v>130</v>
      </c>
      <c r="I52" s="141">
        <f t="shared" si="2"/>
        <v>130</v>
      </c>
      <c r="J52" s="5">
        <f t="shared" si="3"/>
        <v>23.4</v>
      </c>
      <c r="K52" s="134">
        <f t="shared" si="1"/>
        <v>153.4</v>
      </c>
    </row>
    <row r="53" spans="2:11" x14ac:dyDescent="0.25">
      <c r="B53" s="140" t="s">
        <v>134</v>
      </c>
      <c r="C53" s="143">
        <f>+C28</f>
        <v>1059</v>
      </c>
      <c r="D53" t="str">
        <f>+D28</f>
        <v>Cinta Pegante invisible</v>
      </c>
      <c r="E53" s="144">
        <v>2</v>
      </c>
      <c r="F53" t="s">
        <v>126</v>
      </c>
      <c r="G53" t="s">
        <v>123</v>
      </c>
      <c r="H53" s="134">
        <f>+H28</f>
        <v>48</v>
      </c>
      <c r="I53" s="141">
        <f t="shared" si="2"/>
        <v>96</v>
      </c>
      <c r="J53" s="5">
        <f t="shared" si="3"/>
        <v>17.28</v>
      </c>
      <c r="K53" s="134">
        <f t="shared" si="1"/>
        <v>113.28</v>
      </c>
    </row>
    <row r="54" spans="2:11" x14ac:dyDescent="0.25">
      <c r="B54" s="140" t="s">
        <v>153</v>
      </c>
      <c r="C54" s="143">
        <f>+[1]Existencia!$C$108</f>
        <v>1125</v>
      </c>
      <c r="D54" t="str">
        <f>+[1]Existencia!$D$108</f>
        <v>Carpetas vinyl 3"</v>
      </c>
      <c r="E54" s="144">
        <v>2</v>
      </c>
      <c r="F54" t="s">
        <v>126</v>
      </c>
      <c r="G54" t="s">
        <v>131</v>
      </c>
      <c r="H54" s="134">
        <f>+[1]Existencia!$I$108</f>
        <v>288.14</v>
      </c>
      <c r="I54" s="141">
        <f t="shared" si="2"/>
        <v>576.28</v>
      </c>
      <c r="J54" s="5">
        <f t="shared" si="3"/>
        <v>103.73039999999999</v>
      </c>
      <c r="K54" s="134">
        <f t="shared" si="1"/>
        <v>680.0104</v>
      </c>
    </row>
    <row r="55" spans="2:11" x14ac:dyDescent="0.25">
      <c r="B55" s="140" t="s">
        <v>154</v>
      </c>
      <c r="C55" s="143">
        <f>+[1]Existencia!$C$20</f>
        <v>1016</v>
      </c>
      <c r="D55" s="141" t="str">
        <f>+[1]Existencia!$D$20</f>
        <v>Separador con Pestañas (5 Tab Color)</v>
      </c>
      <c r="E55" s="144">
        <v>1</v>
      </c>
      <c r="F55" t="s">
        <v>126</v>
      </c>
      <c r="G55" t="s">
        <v>155</v>
      </c>
      <c r="H55" s="134">
        <f>+[1]Existencia!$I$20</f>
        <v>28</v>
      </c>
      <c r="I55" s="141">
        <f t="shared" si="2"/>
        <v>28</v>
      </c>
      <c r="J55" s="5">
        <f t="shared" si="3"/>
        <v>5.04</v>
      </c>
      <c r="K55" s="134">
        <f t="shared" si="1"/>
        <v>33.04</v>
      </c>
    </row>
    <row r="56" spans="2:11" x14ac:dyDescent="0.25">
      <c r="B56" s="140" t="s">
        <v>154</v>
      </c>
      <c r="C56" s="143">
        <f>+C48</f>
        <v>1000</v>
      </c>
      <c r="D56" t="str">
        <f>+D48</f>
        <v xml:space="preserve">Papel Bond 8½ X 11 </v>
      </c>
      <c r="E56" s="144">
        <v>6</v>
      </c>
      <c r="F56" t="s">
        <v>156</v>
      </c>
      <c r="G56" t="s">
        <v>155</v>
      </c>
      <c r="H56" s="134">
        <f>+H48</f>
        <v>305</v>
      </c>
      <c r="I56" s="141">
        <f t="shared" si="2"/>
        <v>1830</v>
      </c>
      <c r="J56" s="5">
        <f t="shared" si="3"/>
        <v>329.4</v>
      </c>
      <c r="K56" s="134">
        <f t="shared" si="1"/>
        <v>2159.4</v>
      </c>
    </row>
    <row r="57" spans="2:11" x14ac:dyDescent="0.25">
      <c r="B57" s="140" t="s">
        <v>154</v>
      </c>
      <c r="C57" s="143">
        <f>+C52</f>
        <v>1017</v>
      </c>
      <c r="D57" t="str">
        <f>+D52</f>
        <v>Protector Hojas Carpetas</v>
      </c>
      <c r="E57" s="144">
        <v>1</v>
      </c>
      <c r="F57" t="s">
        <v>133</v>
      </c>
      <c r="G57" t="s">
        <v>155</v>
      </c>
      <c r="H57" s="134">
        <f>+H52</f>
        <v>130</v>
      </c>
      <c r="I57" s="141">
        <f t="shared" si="2"/>
        <v>130</v>
      </c>
      <c r="J57" s="5">
        <f t="shared" si="3"/>
        <v>23.4</v>
      </c>
      <c r="K57" s="134">
        <f t="shared" si="1"/>
        <v>153.4</v>
      </c>
    </row>
    <row r="58" spans="2:11" x14ac:dyDescent="0.25">
      <c r="B58" s="140" t="s">
        <v>157</v>
      </c>
      <c r="C58" s="143">
        <f>+[1]Existencia!$C$135</f>
        <v>2000</v>
      </c>
      <c r="D58" t="str">
        <f>+[1]Existencia!$D$135</f>
        <v>Café Santo Domingo molido 1lb</v>
      </c>
      <c r="E58" s="144">
        <v>20</v>
      </c>
      <c r="F58" t="s">
        <v>158</v>
      </c>
      <c r="G58" t="s">
        <v>125</v>
      </c>
      <c r="H58" s="134">
        <f>+[1]Existencia!$I$135</f>
        <v>195</v>
      </c>
      <c r="I58" s="141">
        <f t="shared" si="2"/>
        <v>3900</v>
      </c>
      <c r="J58" s="5">
        <f>+I58*0.16</f>
        <v>624</v>
      </c>
      <c r="K58" s="134">
        <f t="shared" si="1"/>
        <v>4524</v>
      </c>
    </row>
    <row r="59" spans="2:11" x14ac:dyDescent="0.25">
      <c r="B59" s="140" t="s">
        <v>157</v>
      </c>
      <c r="C59" s="143">
        <f>+[1]Existencia!$C$163</f>
        <v>2032</v>
      </c>
      <c r="D59" t="str">
        <f>+D24</f>
        <v>Fundas blancas para cocina</v>
      </c>
      <c r="E59" s="144">
        <v>5</v>
      </c>
      <c r="F59" t="s">
        <v>126</v>
      </c>
      <c r="G59" t="s">
        <v>125</v>
      </c>
      <c r="H59" s="134">
        <f>+H24</f>
        <v>105</v>
      </c>
      <c r="I59" s="141">
        <f t="shared" si="2"/>
        <v>525</v>
      </c>
      <c r="J59" s="5">
        <f>+I59*0.18</f>
        <v>94.5</v>
      </c>
      <c r="K59" s="134">
        <f t="shared" si="1"/>
        <v>619.5</v>
      </c>
    </row>
    <row r="60" spans="2:11" x14ac:dyDescent="0.25">
      <c r="B60" s="140" t="s">
        <v>157</v>
      </c>
      <c r="C60" s="143">
        <f>+C25</f>
        <v>2053</v>
      </c>
      <c r="D60" t="str">
        <f>+D25</f>
        <v>Fundas negras baño</v>
      </c>
      <c r="E60" s="144">
        <v>2</v>
      </c>
      <c r="F60" t="s">
        <v>126</v>
      </c>
      <c r="G60" t="s">
        <v>125</v>
      </c>
      <c r="H60" s="134">
        <f>+H25</f>
        <v>299</v>
      </c>
      <c r="I60" s="141">
        <f t="shared" si="2"/>
        <v>598</v>
      </c>
      <c r="J60" s="5">
        <f t="shared" si="3"/>
        <v>107.64</v>
      </c>
      <c r="K60" s="134">
        <f t="shared" si="1"/>
        <v>705.64</v>
      </c>
    </row>
    <row r="61" spans="2:11" x14ac:dyDescent="0.25">
      <c r="B61" s="140" t="s">
        <v>157</v>
      </c>
      <c r="C61" s="143">
        <f>+[1]Existencia!$C$110</f>
        <v>1127</v>
      </c>
      <c r="D61" t="str">
        <f>+[1]Existencia!$D$110</f>
        <v>Carpetas vinyl 5"</v>
      </c>
      <c r="E61" s="144">
        <v>1</v>
      </c>
      <c r="F61" t="s">
        <v>126</v>
      </c>
      <c r="G61" t="s">
        <v>128</v>
      </c>
      <c r="H61" s="134">
        <f>+[1]Existencia!$I$110</f>
        <v>778</v>
      </c>
      <c r="I61" s="141">
        <f t="shared" si="2"/>
        <v>778</v>
      </c>
      <c r="J61" s="5">
        <f t="shared" si="3"/>
        <v>140.04</v>
      </c>
      <c r="K61" s="134">
        <f t="shared" si="1"/>
        <v>918.04</v>
      </c>
    </row>
    <row r="62" spans="2:11" x14ac:dyDescent="0.25">
      <c r="B62" s="140" t="s">
        <v>157</v>
      </c>
      <c r="C62" s="143">
        <f>+[1]Existencia!$C$176</f>
        <v>2041</v>
      </c>
      <c r="D62" t="str">
        <f>+[1]Existencia!$D$176</f>
        <v>Paños de cocina</v>
      </c>
      <c r="E62" s="144">
        <v>2</v>
      </c>
      <c r="F62" t="s">
        <v>126</v>
      </c>
      <c r="G62" t="s">
        <v>159</v>
      </c>
      <c r="H62" s="134">
        <f>+[1]Existencia!$I$176</f>
        <v>120</v>
      </c>
      <c r="I62" s="141">
        <f t="shared" si="2"/>
        <v>240</v>
      </c>
      <c r="J62" s="5">
        <f t="shared" si="3"/>
        <v>43.199999999999996</v>
      </c>
      <c r="K62" s="134">
        <f t="shared" si="1"/>
        <v>283.2</v>
      </c>
    </row>
    <row r="63" spans="2:11" s="117" customFormat="1" x14ac:dyDescent="0.25">
      <c r="B63" s="179" t="s">
        <v>157</v>
      </c>
      <c r="C63" s="180">
        <f>+[1]Existencia!$C$143</f>
        <v>2016</v>
      </c>
      <c r="D63" s="117" t="str">
        <f>+[1]Existencia!$D$143</f>
        <v>Servilletas C-Fold</v>
      </c>
      <c r="E63" s="181">
        <v>10</v>
      </c>
      <c r="F63" s="117" t="s">
        <v>126</v>
      </c>
      <c r="G63" s="117" t="s">
        <v>125</v>
      </c>
      <c r="H63" s="182">
        <f>+[1]Existencia!$I$143</f>
        <v>159</v>
      </c>
      <c r="I63" s="183">
        <f t="shared" si="2"/>
        <v>1590</v>
      </c>
      <c r="J63" s="184">
        <f t="shared" si="3"/>
        <v>286.2</v>
      </c>
      <c r="K63" s="182">
        <f t="shared" si="1"/>
        <v>1876.2</v>
      </c>
    </row>
    <row r="64" spans="2:11" x14ac:dyDescent="0.25">
      <c r="B64" s="140" t="s">
        <v>157</v>
      </c>
      <c r="C64" s="143">
        <f>+[1]Existencia!$C$158</f>
        <v>2028</v>
      </c>
      <c r="D64" t="str">
        <f>+[1]Existencia!$D$158</f>
        <v>Servilletas</v>
      </c>
      <c r="E64" s="144">
        <v>4</v>
      </c>
      <c r="F64" t="s">
        <v>126</v>
      </c>
      <c r="G64" t="s">
        <v>125</v>
      </c>
      <c r="H64" s="134">
        <f>+[1]Existencia!$I$158</f>
        <v>75</v>
      </c>
      <c r="I64" s="141">
        <f t="shared" si="2"/>
        <v>300</v>
      </c>
      <c r="J64" s="5">
        <f t="shared" si="3"/>
        <v>54</v>
      </c>
      <c r="K64" s="134">
        <f t="shared" si="1"/>
        <v>354</v>
      </c>
    </row>
    <row r="65" spans="2:11" x14ac:dyDescent="0.25">
      <c r="B65" s="140" t="s">
        <v>157</v>
      </c>
      <c r="C65" s="143">
        <f>+[1]Existencia!$C$186</f>
        <v>2048</v>
      </c>
      <c r="D65" t="str">
        <f>+[1]Existencia!$D$186</f>
        <v>Papel de Baño de dispensador</v>
      </c>
      <c r="E65" s="144">
        <v>12</v>
      </c>
      <c r="F65" t="s">
        <v>126</v>
      </c>
      <c r="G65" t="s">
        <v>125</v>
      </c>
      <c r="H65" s="134">
        <f>+[1]Existencia!$I$186</f>
        <v>27.5</v>
      </c>
      <c r="I65" s="141">
        <f t="shared" si="2"/>
        <v>330</v>
      </c>
      <c r="J65" s="5">
        <f t="shared" si="3"/>
        <v>59.4</v>
      </c>
      <c r="K65" s="134">
        <f t="shared" si="1"/>
        <v>389.4</v>
      </c>
    </row>
    <row r="66" spans="2:11" x14ac:dyDescent="0.25">
      <c r="B66" s="140" t="s">
        <v>157</v>
      </c>
      <c r="C66" s="143">
        <f>+C61</f>
        <v>1127</v>
      </c>
      <c r="D66" t="str">
        <f>+D61</f>
        <v>Carpetas vinyl 5"</v>
      </c>
      <c r="E66" s="144">
        <v>1</v>
      </c>
      <c r="F66" t="s">
        <v>126</v>
      </c>
      <c r="G66" t="s">
        <v>160</v>
      </c>
      <c r="H66" s="134">
        <f>+H61</f>
        <v>778</v>
      </c>
      <c r="I66" s="141">
        <f t="shared" si="2"/>
        <v>778</v>
      </c>
      <c r="J66" s="5">
        <f t="shared" si="3"/>
        <v>140.04</v>
      </c>
      <c r="K66" s="134">
        <f t="shared" si="1"/>
        <v>918.04</v>
      </c>
    </row>
    <row r="67" spans="2:11" x14ac:dyDescent="0.25">
      <c r="B67" s="140" t="s">
        <v>157</v>
      </c>
      <c r="C67" s="143">
        <f>+C40</f>
        <v>1126</v>
      </c>
      <c r="D67" t="str">
        <f>+D40</f>
        <v>Carpetas vinyl 4"</v>
      </c>
      <c r="E67" s="144">
        <v>1</v>
      </c>
      <c r="F67" t="s">
        <v>126</v>
      </c>
      <c r="G67" t="s">
        <v>128</v>
      </c>
      <c r="H67" s="134">
        <f>+H40</f>
        <v>330.1</v>
      </c>
      <c r="I67" s="141">
        <f t="shared" si="2"/>
        <v>330.1</v>
      </c>
      <c r="J67" s="5">
        <f t="shared" si="3"/>
        <v>59.417999999999999</v>
      </c>
      <c r="K67" s="134">
        <f t="shared" si="1"/>
        <v>389.51800000000003</v>
      </c>
    </row>
    <row r="68" spans="2:11" s="166" customFormat="1" x14ac:dyDescent="0.25">
      <c r="B68" s="140" t="s">
        <v>157</v>
      </c>
      <c r="C68" s="143">
        <v>2095</v>
      </c>
      <c r="D68" t="s">
        <v>180</v>
      </c>
      <c r="E68" s="144">
        <v>12</v>
      </c>
      <c r="F68" t="s">
        <v>126</v>
      </c>
      <c r="G68" t="s">
        <v>155</v>
      </c>
      <c r="H68" s="171">
        <v>195</v>
      </c>
      <c r="I68" s="141">
        <f>+H68*E68</f>
        <v>2340</v>
      </c>
      <c r="J68" s="64">
        <v>0</v>
      </c>
      <c r="K68" s="171">
        <f>+I68+J68</f>
        <v>2340</v>
      </c>
    </row>
    <row r="69" spans="2:11" s="166" customFormat="1" x14ac:dyDescent="0.25">
      <c r="B69" s="172" t="s">
        <v>157</v>
      </c>
      <c r="C69" s="173">
        <v>2076</v>
      </c>
      <c r="D69" s="174" t="s">
        <v>161</v>
      </c>
      <c r="E69" s="175">
        <v>40</v>
      </c>
      <c r="F69" s="174" t="s">
        <v>126</v>
      </c>
      <c r="G69" s="174" t="s">
        <v>155</v>
      </c>
      <c r="H69" s="176">
        <v>510</v>
      </c>
      <c r="I69" s="177">
        <f t="shared" si="2"/>
        <v>20400</v>
      </c>
      <c r="J69" s="98">
        <f t="shared" si="3"/>
        <v>3672</v>
      </c>
      <c r="K69" s="176">
        <f t="shared" si="1"/>
        <v>24072</v>
      </c>
    </row>
    <row r="70" spans="2:11" s="166" customFormat="1" x14ac:dyDescent="0.25">
      <c r="B70" s="172" t="s">
        <v>157</v>
      </c>
      <c r="C70" s="173">
        <v>2077</v>
      </c>
      <c r="D70" s="174" t="s">
        <v>162</v>
      </c>
      <c r="E70" s="175">
        <v>200</v>
      </c>
      <c r="F70" s="174" t="s">
        <v>126</v>
      </c>
      <c r="G70" s="174" t="s">
        <v>155</v>
      </c>
      <c r="H70" s="176">
        <v>85</v>
      </c>
      <c r="I70" s="177">
        <f t="shared" si="2"/>
        <v>17000</v>
      </c>
      <c r="J70" s="98">
        <v>0</v>
      </c>
      <c r="K70" s="176">
        <f t="shared" si="1"/>
        <v>17000</v>
      </c>
    </row>
    <row r="71" spans="2:11" s="166" customFormat="1" x14ac:dyDescent="0.25">
      <c r="B71" s="172" t="s">
        <v>157</v>
      </c>
      <c r="C71" s="173">
        <v>2078</v>
      </c>
      <c r="D71" s="174" t="s">
        <v>163</v>
      </c>
      <c r="E71" s="175">
        <v>80</v>
      </c>
      <c r="F71" s="174" t="s">
        <v>126</v>
      </c>
      <c r="G71" s="174" t="s">
        <v>155</v>
      </c>
      <c r="H71" s="176">
        <v>7.25</v>
      </c>
      <c r="I71" s="177">
        <f t="shared" si="2"/>
        <v>580</v>
      </c>
      <c r="J71" s="98">
        <v>0</v>
      </c>
      <c r="K71" s="176">
        <f t="shared" si="1"/>
        <v>580</v>
      </c>
    </row>
    <row r="72" spans="2:11" s="166" customFormat="1" x14ac:dyDescent="0.25">
      <c r="B72" s="172" t="s">
        <v>157</v>
      </c>
      <c r="C72" s="173">
        <v>2079</v>
      </c>
      <c r="D72" s="174" t="s">
        <v>164</v>
      </c>
      <c r="E72" s="175">
        <v>80</v>
      </c>
      <c r="F72" s="174" t="s">
        <v>126</v>
      </c>
      <c r="G72" s="174" t="s">
        <v>155</v>
      </c>
      <c r="H72" s="176">
        <v>7.95</v>
      </c>
      <c r="I72" s="177">
        <f t="shared" si="2"/>
        <v>636</v>
      </c>
      <c r="J72" s="98">
        <f t="shared" si="3"/>
        <v>114.47999999999999</v>
      </c>
      <c r="K72" s="176">
        <f t="shared" si="1"/>
        <v>750.48</v>
      </c>
    </row>
    <row r="73" spans="2:11" s="166" customFormat="1" x14ac:dyDescent="0.25">
      <c r="B73" s="172" t="s">
        <v>157</v>
      </c>
      <c r="C73" s="173">
        <v>2080</v>
      </c>
      <c r="D73" s="174" t="s">
        <v>165</v>
      </c>
      <c r="E73" s="175">
        <v>40</v>
      </c>
      <c r="F73" s="174" t="s">
        <v>126</v>
      </c>
      <c r="G73" s="174" t="s">
        <v>155</v>
      </c>
      <c r="H73" s="176">
        <v>35</v>
      </c>
      <c r="I73" s="177">
        <f t="shared" si="2"/>
        <v>1400</v>
      </c>
      <c r="J73" s="98">
        <f t="shared" si="3"/>
        <v>252</v>
      </c>
      <c r="K73" s="176">
        <f t="shared" si="1"/>
        <v>1652</v>
      </c>
    </row>
    <row r="74" spans="2:11" s="166" customFormat="1" x14ac:dyDescent="0.25">
      <c r="B74" s="172" t="s">
        <v>157</v>
      </c>
      <c r="C74" s="173">
        <v>2081</v>
      </c>
      <c r="D74" s="174" t="s">
        <v>166</v>
      </c>
      <c r="E74" s="175">
        <v>40</v>
      </c>
      <c r="F74" s="174" t="s">
        <v>126</v>
      </c>
      <c r="G74" s="174" t="s">
        <v>155</v>
      </c>
      <c r="H74" s="176">
        <v>125</v>
      </c>
      <c r="I74" s="177">
        <f>+H74*E74</f>
        <v>5000</v>
      </c>
      <c r="J74" s="98">
        <v>0</v>
      </c>
      <c r="K74" s="176">
        <f t="shared" si="1"/>
        <v>5000</v>
      </c>
    </row>
    <row r="75" spans="2:11" s="166" customFormat="1" x14ac:dyDescent="0.25">
      <c r="B75" s="172" t="s">
        <v>157</v>
      </c>
      <c r="C75" s="173">
        <v>2082</v>
      </c>
      <c r="D75" s="174" t="s">
        <v>167</v>
      </c>
      <c r="E75" s="175">
        <v>80</v>
      </c>
      <c r="F75" s="174" t="s">
        <v>126</v>
      </c>
      <c r="G75" s="174" t="s">
        <v>155</v>
      </c>
      <c r="H75" s="176">
        <v>4.0999999999999996</v>
      </c>
      <c r="I75" s="177">
        <f t="shared" si="2"/>
        <v>328</v>
      </c>
      <c r="J75" s="98">
        <f t="shared" si="3"/>
        <v>59.04</v>
      </c>
      <c r="K75" s="176">
        <f t="shared" si="1"/>
        <v>387.04</v>
      </c>
    </row>
    <row r="76" spans="2:11" s="166" customFormat="1" x14ac:dyDescent="0.25">
      <c r="B76" s="172" t="s">
        <v>157</v>
      </c>
      <c r="C76" s="173">
        <v>2083</v>
      </c>
      <c r="D76" s="174" t="s">
        <v>168</v>
      </c>
      <c r="E76" s="175">
        <v>40</v>
      </c>
      <c r="F76" s="174" t="s">
        <v>126</v>
      </c>
      <c r="G76" s="174" t="s">
        <v>155</v>
      </c>
      <c r="H76" s="176">
        <v>85</v>
      </c>
      <c r="I76" s="177">
        <f t="shared" si="2"/>
        <v>3400</v>
      </c>
      <c r="J76" s="98">
        <f t="shared" si="3"/>
        <v>612</v>
      </c>
      <c r="K76" s="176">
        <f t="shared" si="1"/>
        <v>4012</v>
      </c>
    </row>
    <row r="77" spans="2:11" s="166" customFormat="1" x14ac:dyDescent="0.25">
      <c r="B77" s="172" t="s">
        <v>157</v>
      </c>
      <c r="C77" s="173">
        <v>2084</v>
      </c>
      <c r="D77" s="174" t="s">
        <v>169</v>
      </c>
      <c r="E77" s="175">
        <v>40</v>
      </c>
      <c r="F77" s="174" t="s">
        <v>126</v>
      </c>
      <c r="G77" s="174" t="s">
        <v>155</v>
      </c>
      <c r="H77" s="176">
        <v>120</v>
      </c>
      <c r="I77" s="177">
        <f t="shared" si="2"/>
        <v>4800</v>
      </c>
      <c r="J77" s="98">
        <f t="shared" si="3"/>
        <v>864</v>
      </c>
      <c r="K77" s="176">
        <f t="shared" si="1"/>
        <v>5664</v>
      </c>
    </row>
    <row r="78" spans="2:11" s="166" customFormat="1" x14ac:dyDescent="0.25">
      <c r="B78" s="172" t="s">
        <v>157</v>
      </c>
      <c r="C78" s="173">
        <v>2085</v>
      </c>
      <c r="D78" s="174" t="s">
        <v>170</v>
      </c>
      <c r="E78" s="175">
        <v>40</v>
      </c>
      <c r="F78" s="174" t="s">
        <v>126</v>
      </c>
      <c r="G78" s="174" t="s">
        <v>155</v>
      </c>
      <c r="H78" s="176">
        <v>110</v>
      </c>
      <c r="I78" s="177">
        <f t="shared" si="2"/>
        <v>4400</v>
      </c>
      <c r="J78" s="98">
        <v>0</v>
      </c>
      <c r="K78" s="176">
        <f t="shared" si="1"/>
        <v>4400</v>
      </c>
    </row>
    <row r="79" spans="2:11" s="166" customFormat="1" x14ac:dyDescent="0.25">
      <c r="B79" s="172" t="s">
        <v>157</v>
      </c>
      <c r="C79" s="173">
        <v>2086</v>
      </c>
      <c r="D79" s="174" t="s">
        <v>171</v>
      </c>
      <c r="E79" s="175">
        <v>80</v>
      </c>
      <c r="F79" s="174" t="s">
        <v>126</v>
      </c>
      <c r="G79" s="174" t="s">
        <v>155</v>
      </c>
      <c r="H79" s="176">
        <v>35</v>
      </c>
      <c r="I79" s="177">
        <f t="shared" si="2"/>
        <v>2800</v>
      </c>
      <c r="J79" s="98">
        <f t="shared" si="3"/>
        <v>504</v>
      </c>
      <c r="K79" s="176">
        <f t="shared" si="1"/>
        <v>3304</v>
      </c>
    </row>
    <row r="80" spans="2:11" s="166" customFormat="1" x14ac:dyDescent="0.25">
      <c r="B80" s="172" t="s">
        <v>157</v>
      </c>
      <c r="C80" s="173">
        <v>2087</v>
      </c>
      <c r="D80" s="174" t="s">
        <v>172</v>
      </c>
      <c r="E80" s="175">
        <v>80</v>
      </c>
      <c r="F80" s="174" t="s">
        <v>126</v>
      </c>
      <c r="G80" s="174" t="s">
        <v>155</v>
      </c>
      <c r="H80" s="176">
        <v>28</v>
      </c>
      <c r="I80" s="177">
        <f t="shared" si="2"/>
        <v>2240</v>
      </c>
      <c r="J80" s="98">
        <f t="shared" si="3"/>
        <v>403.2</v>
      </c>
      <c r="K80" s="176">
        <f t="shared" si="1"/>
        <v>2643.2</v>
      </c>
    </row>
    <row r="81" spans="2:11" s="166" customFormat="1" x14ac:dyDescent="0.25">
      <c r="B81" s="172" t="s">
        <v>157</v>
      </c>
      <c r="C81" s="173">
        <v>2088</v>
      </c>
      <c r="D81" s="174" t="s">
        <v>173</v>
      </c>
      <c r="E81" s="175">
        <v>80</v>
      </c>
      <c r="F81" s="174" t="s">
        <v>126</v>
      </c>
      <c r="G81" s="174" t="s">
        <v>155</v>
      </c>
      <c r="H81" s="176">
        <v>7.08</v>
      </c>
      <c r="I81" s="177">
        <f t="shared" si="2"/>
        <v>566.4</v>
      </c>
      <c r="J81" s="98">
        <v>0</v>
      </c>
      <c r="K81" s="176">
        <f t="shared" si="1"/>
        <v>566.4</v>
      </c>
    </row>
    <row r="82" spans="2:11" s="166" customFormat="1" x14ac:dyDescent="0.25">
      <c r="B82" s="172" t="s">
        <v>157</v>
      </c>
      <c r="C82" s="173">
        <v>2089</v>
      </c>
      <c r="D82" s="174" t="s">
        <v>174</v>
      </c>
      <c r="E82" s="175">
        <v>80</v>
      </c>
      <c r="F82" s="174" t="s">
        <v>126</v>
      </c>
      <c r="G82" s="174" t="s">
        <v>155</v>
      </c>
      <c r="H82" s="176">
        <v>30</v>
      </c>
      <c r="I82" s="177">
        <f t="shared" si="2"/>
        <v>2400</v>
      </c>
      <c r="J82" s="98">
        <v>0</v>
      </c>
      <c r="K82" s="176">
        <f t="shared" si="1"/>
        <v>2400</v>
      </c>
    </row>
    <row r="83" spans="2:11" s="166" customFormat="1" x14ac:dyDescent="0.25">
      <c r="B83" s="172" t="s">
        <v>157</v>
      </c>
      <c r="C83" s="173">
        <v>2090</v>
      </c>
      <c r="D83" s="174" t="s">
        <v>175</v>
      </c>
      <c r="E83" s="175">
        <v>60</v>
      </c>
      <c r="F83" s="174" t="s">
        <v>126</v>
      </c>
      <c r="G83" s="174" t="s">
        <v>155</v>
      </c>
      <c r="H83" s="176">
        <v>16</v>
      </c>
      <c r="I83" s="177">
        <f t="shared" si="2"/>
        <v>960</v>
      </c>
      <c r="J83" s="98">
        <f t="shared" si="3"/>
        <v>172.79999999999998</v>
      </c>
      <c r="K83" s="176">
        <f t="shared" si="1"/>
        <v>1132.8</v>
      </c>
    </row>
    <row r="84" spans="2:11" s="166" customFormat="1" x14ac:dyDescent="0.25">
      <c r="B84" s="172" t="s">
        <v>157</v>
      </c>
      <c r="C84" s="173">
        <v>2091</v>
      </c>
      <c r="D84" s="174" t="s">
        <v>176</v>
      </c>
      <c r="E84" s="175">
        <v>160</v>
      </c>
      <c r="F84" s="174" t="s">
        <v>126</v>
      </c>
      <c r="G84" s="174" t="s">
        <v>155</v>
      </c>
      <c r="H84" s="176">
        <v>12</v>
      </c>
      <c r="I84" s="177">
        <f t="shared" si="2"/>
        <v>1920</v>
      </c>
      <c r="J84" s="98">
        <f t="shared" si="3"/>
        <v>345.59999999999997</v>
      </c>
      <c r="K84" s="176">
        <f t="shared" si="1"/>
        <v>2265.6</v>
      </c>
    </row>
    <row r="85" spans="2:11" s="166" customFormat="1" x14ac:dyDescent="0.25">
      <c r="B85" s="172" t="s">
        <v>157</v>
      </c>
      <c r="C85" s="173">
        <v>2092</v>
      </c>
      <c r="D85" s="174" t="s">
        <v>177</v>
      </c>
      <c r="E85" s="175">
        <v>40</v>
      </c>
      <c r="F85" s="174" t="s">
        <v>126</v>
      </c>
      <c r="G85" s="174" t="s">
        <v>155</v>
      </c>
      <c r="H85" s="176">
        <v>125</v>
      </c>
      <c r="I85" s="177">
        <f t="shared" si="2"/>
        <v>5000</v>
      </c>
      <c r="J85" s="98">
        <f t="shared" si="3"/>
        <v>900</v>
      </c>
      <c r="K85" s="176">
        <f t="shared" si="1"/>
        <v>5900</v>
      </c>
    </row>
    <row r="86" spans="2:11" s="166" customFormat="1" x14ac:dyDescent="0.25">
      <c r="B86" s="172" t="s">
        <v>157</v>
      </c>
      <c r="C86" s="173">
        <v>2093</v>
      </c>
      <c r="D86" s="174" t="s">
        <v>178</v>
      </c>
      <c r="E86" s="175">
        <v>40</v>
      </c>
      <c r="F86" s="174" t="s">
        <v>126</v>
      </c>
      <c r="G86" s="174" t="s">
        <v>155</v>
      </c>
      <c r="H86" s="176">
        <v>110</v>
      </c>
      <c r="I86" s="177">
        <f>+H86*E86</f>
        <v>4400</v>
      </c>
      <c r="J86" s="98">
        <f t="shared" si="3"/>
        <v>792</v>
      </c>
      <c r="K86" s="176">
        <f t="shared" si="1"/>
        <v>5192</v>
      </c>
    </row>
    <row r="87" spans="2:11" s="166" customFormat="1" x14ac:dyDescent="0.25">
      <c r="B87" s="172" t="s">
        <v>157</v>
      </c>
      <c r="C87" s="173">
        <v>2094</v>
      </c>
      <c r="D87" s="174" t="s">
        <v>179</v>
      </c>
      <c r="E87" s="175">
        <v>20</v>
      </c>
      <c r="F87" s="174" t="s">
        <v>126</v>
      </c>
      <c r="G87" s="174" t="s">
        <v>155</v>
      </c>
      <c r="H87" s="176">
        <v>16</v>
      </c>
      <c r="I87" s="177">
        <f t="shared" si="2"/>
        <v>320</v>
      </c>
      <c r="J87" s="98">
        <f t="shared" si="3"/>
        <v>57.599999999999994</v>
      </c>
      <c r="K87" s="176">
        <f t="shared" si="1"/>
        <v>377.6</v>
      </c>
    </row>
    <row r="88" spans="2:11" x14ac:dyDescent="0.25">
      <c r="B88" s="140"/>
      <c r="C88" s="143"/>
      <c r="I88" s="141"/>
      <c r="J88" s="145">
        <f>SUM(J5:J87)</f>
        <v>15121.352799999997</v>
      </c>
      <c r="K88" s="178">
        <f>SUM(K5:K87)</f>
        <v>133114.27280000001</v>
      </c>
    </row>
    <row r="89" spans="2:11" x14ac:dyDescent="0.25">
      <c r="B89" s="140"/>
      <c r="C89" s="143"/>
      <c r="I89" s="141"/>
    </row>
    <row r="90" spans="2:11" x14ac:dyDescent="0.25">
      <c r="B90" s="140"/>
      <c r="C90" s="143"/>
      <c r="I90" s="141"/>
    </row>
    <row r="91" spans="2:11" x14ac:dyDescent="0.25">
      <c r="B91" s="140"/>
      <c r="C91" s="143"/>
      <c r="I91" s="141"/>
    </row>
    <row r="92" spans="2:11" x14ac:dyDescent="0.25">
      <c r="B92" s="140"/>
      <c r="C92" s="143"/>
      <c r="I92" s="141"/>
    </row>
    <row r="93" spans="2:11" x14ac:dyDescent="0.25">
      <c r="B93" s="140"/>
      <c r="C93" s="143"/>
      <c r="I93" s="141"/>
    </row>
    <row r="94" spans="2:11" x14ac:dyDescent="0.25">
      <c r="B94" s="140"/>
      <c r="C94" s="143"/>
      <c r="I94" s="141"/>
    </row>
    <row r="95" spans="2:11" x14ac:dyDescent="0.25">
      <c r="C95" s="143"/>
      <c r="I95" s="141"/>
    </row>
    <row r="96" spans="2:11" x14ac:dyDescent="0.25">
      <c r="B96" s="140"/>
      <c r="C96" s="143"/>
      <c r="I96" s="141"/>
    </row>
    <row r="97" spans="2:11" x14ac:dyDescent="0.25">
      <c r="C97" s="143"/>
      <c r="I97" s="141"/>
    </row>
    <row r="98" spans="2:11" x14ac:dyDescent="0.25">
      <c r="B98" s="140"/>
      <c r="C98" s="143"/>
      <c r="I98" s="141"/>
    </row>
    <row r="99" spans="2:11" x14ac:dyDescent="0.25">
      <c r="C99" s="143"/>
      <c r="I99" s="141"/>
    </row>
    <row r="100" spans="2:11" x14ac:dyDescent="0.25">
      <c r="B100" s="140"/>
      <c r="C100" s="61"/>
      <c r="I100" s="141"/>
    </row>
    <row r="101" spans="2:11" x14ac:dyDescent="0.25">
      <c r="C101" s="143"/>
      <c r="I101" s="141"/>
    </row>
    <row r="102" spans="2:11" x14ac:dyDescent="0.25">
      <c r="B102" s="140"/>
      <c r="C102" s="143"/>
      <c r="I102" s="141"/>
    </row>
    <row r="103" spans="2:11" x14ac:dyDescent="0.25">
      <c r="C103" s="143"/>
      <c r="I103" s="141"/>
    </row>
    <row r="104" spans="2:11" x14ac:dyDescent="0.25">
      <c r="B104" s="140"/>
      <c r="C104" s="143"/>
      <c r="I104" s="141"/>
    </row>
    <row r="105" spans="2:11" x14ac:dyDescent="0.25">
      <c r="C105" s="143"/>
      <c r="I105" s="141"/>
    </row>
    <row r="106" spans="2:11" x14ac:dyDescent="0.25">
      <c r="B106" s="140"/>
      <c r="C106" s="143"/>
      <c r="I106" s="141"/>
    </row>
    <row r="107" spans="2:11" x14ac:dyDescent="0.25">
      <c r="C107" s="143"/>
      <c r="I107" s="141"/>
    </row>
    <row r="108" spans="2:11" x14ac:dyDescent="0.25">
      <c r="B108" s="140"/>
      <c r="C108" s="143"/>
      <c r="I108" s="141"/>
    </row>
    <row r="109" spans="2:11" x14ac:dyDescent="0.25">
      <c r="C109" s="61"/>
      <c r="I109" s="141"/>
      <c r="K109" s="149"/>
    </row>
    <row r="110" spans="2:11" x14ac:dyDescent="0.25">
      <c r="B110" s="140"/>
      <c r="C110" s="61"/>
      <c r="I110" s="141"/>
    </row>
    <row r="111" spans="2:11" x14ac:dyDescent="0.25">
      <c r="C111" s="61"/>
      <c r="I111" s="141"/>
    </row>
    <row r="112" spans="2:11" x14ac:dyDescent="0.25">
      <c r="B112" s="140"/>
      <c r="C112" s="61"/>
      <c r="I112" s="141"/>
    </row>
    <row r="113" spans="9:9" x14ac:dyDescent="0.25">
      <c r="I113" s="141"/>
    </row>
  </sheetData>
  <mergeCells count="1">
    <mergeCell ref="E3:H3"/>
  </mergeCells>
  <pageMargins left="0.7" right="0.7" top="0.75" bottom="0.75" header="0.3" footer="0.3"/>
  <pageSetup scale="3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2023-04-18T14:34:53Z</cp:lastPrinted>
  <dcterms:created xsi:type="dcterms:W3CDTF">2018-04-17T18:57:16Z</dcterms:created>
  <dcterms:modified xsi:type="dcterms:W3CDTF">2023-04-18T17:09:35Z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