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3/"/>
    </mc:Choice>
  </mc:AlternateContent>
  <xr:revisionPtr revIDLastSave="0" documentId="8_{9D70C99E-68D6-40DB-B9AF-704A99E33887}" xr6:coauthVersionLast="47" xr6:coauthVersionMax="47" xr10:uidLastSave="{00000000-0000-0000-0000-00000000000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" i="8" l="1"/>
  <c r="Q47" i="8"/>
  <c r="C20" i="2"/>
  <c r="C25" i="9"/>
  <c r="J59" i="18"/>
  <c r="I59" i="18"/>
  <c r="D59" i="18"/>
  <c r="I58" i="18"/>
  <c r="J58" i="18" s="1"/>
  <c r="D58" i="18"/>
  <c r="L57" i="18"/>
  <c r="K57" i="18"/>
  <c r="J57" i="18"/>
  <c r="I57" i="18"/>
  <c r="D57" i="18"/>
  <c r="I56" i="18"/>
  <c r="J56" i="18" s="1"/>
  <c r="L56" i="18" s="1"/>
  <c r="D56" i="18"/>
  <c r="I55" i="18"/>
  <c r="J55" i="18" s="1"/>
  <c r="D55" i="18"/>
  <c r="J54" i="18"/>
  <c r="I54" i="18"/>
  <c r="D54" i="18"/>
  <c r="I53" i="18"/>
  <c r="J53" i="18" s="1"/>
  <c r="D53" i="18"/>
  <c r="L52" i="18"/>
  <c r="K52" i="18"/>
  <c r="J52" i="18"/>
  <c r="I52" i="18"/>
  <c r="D52" i="18"/>
  <c r="I51" i="18"/>
  <c r="J51" i="18" s="1"/>
  <c r="D51" i="18"/>
  <c r="I50" i="18"/>
  <c r="J50" i="18" s="1"/>
  <c r="D50" i="18"/>
  <c r="K49" i="18"/>
  <c r="L49" i="18" s="1"/>
  <c r="J49" i="18"/>
  <c r="I49" i="18"/>
  <c r="D49" i="18"/>
  <c r="I48" i="18"/>
  <c r="J48" i="18" s="1"/>
  <c r="L48" i="18" s="1"/>
  <c r="D48" i="18"/>
  <c r="L47" i="18"/>
  <c r="J47" i="18"/>
  <c r="I47" i="18"/>
  <c r="D47" i="18"/>
  <c r="I46" i="18"/>
  <c r="J46" i="18" s="1"/>
  <c r="D46" i="18"/>
  <c r="I45" i="18"/>
  <c r="J45" i="18" s="1"/>
  <c r="D45" i="18"/>
  <c r="J44" i="18"/>
  <c r="I44" i="18"/>
  <c r="D44" i="18"/>
  <c r="I43" i="18"/>
  <c r="J43" i="18" s="1"/>
  <c r="D43" i="18"/>
  <c r="L42" i="18"/>
  <c r="K42" i="18"/>
  <c r="J42" i="18"/>
  <c r="I42" i="18"/>
  <c r="D42" i="18"/>
  <c r="I41" i="18"/>
  <c r="I40" i="18" s="1"/>
  <c r="J40" i="18" s="1"/>
  <c r="D41" i="18"/>
  <c r="D40" i="18"/>
  <c r="K39" i="18"/>
  <c r="J39" i="18"/>
  <c r="L39" i="18" s="1"/>
  <c r="I39" i="18"/>
  <c r="D39" i="18"/>
  <c r="D38" i="18"/>
  <c r="L37" i="18"/>
  <c r="J37" i="18"/>
  <c r="I37" i="18"/>
  <c r="D37" i="18"/>
  <c r="I36" i="18"/>
  <c r="I38" i="18" s="1"/>
  <c r="J38" i="18" s="1"/>
  <c r="D36" i="18"/>
  <c r="I35" i="18"/>
  <c r="J35" i="18" s="1"/>
  <c r="D35" i="18"/>
  <c r="K34" i="18"/>
  <c r="J34" i="18"/>
  <c r="L34" i="18" s="1"/>
  <c r="I34" i="18"/>
  <c r="D34" i="18"/>
  <c r="I33" i="18"/>
  <c r="J33" i="18" s="1"/>
  <c r="D33" i="18"/>
  <c r="I32" i="18"/>
  <c r="J32" i="18" s="1"/>
  <c r="D32" i="18"/>
  <c r="J31" i="18"/>
  <c r="I31" i="18"/>
  <c r="D31" i="18"/>
  <c r="I30" i="18"/>
  <c r="J30" i="18" s="1"/>
  <c r="D30" i="18"/>
  <c r="L29" i="18"/>
  <c r="K29" i="18"/>
  <c r="J29" i="18"/>
  <c r="I29" i="18"/>
  <c r="D29" i="18"/>
  <c r="I28" i="18"/>
  <c r="J28" i="18" s="1"/>
  <c r="D28" i="18"/>
  <c r="I27" i="18"/>
  <c r="J27" i="18" s="1"/>
  <c r="D27" i="18"/>
  <c r="K26" i="18"/>
  <c r="J26" i="18"/>
  <c r="L26" i="18" s="1"/>
  <c r="I26" i="18"/>
  <c r="D26" i="18"/>
  <c r="I25" i="18"/>
  <c r="J25" i="18" s="1"/>
  <c r="D25" i="18"/>
  <c r="I24" i="18"/>
  <c r="J24" i="18" s="1"/>
  <c r="D24" i="18"/>
  <c r="J23" i="18"/>
  <c r="I23" i="18"/>
  <c r="D23" i="18"/>
  <c r="I22" i="18"/>
  <c r="J22" i="18" s="1"/>
  <c r="D22" i="18"/>
  <c r="L21" i="18"/>
  <c r="K21" i="18"/>
  <c r="J21" i="18"/>
  <c r="I21" i="18"/>
  <c r="D21" i="18"/>
  <c r="I20" i="18"/>
  <c r="J20" i="18" s="1"/>
  <c r="D20" i="18"/>
  <c r="I19" i="18"/>
  <c r="J19" i="18" s="1"/>
  <c r="D19" i="18"/>
  <c r="K18" i="18"/>
  <c r="J18" i="18"/>
  <c r="L18" i="18" s="1"/>
  <c r="I18" i="18"/>
  <c r="D18" i="18"/>
  <c r="I17" i="18"/>
  <c r="J17" i="18" s="1"/>
  <c r="D17" i="18"/>
  <c r="I16" i="18"/>
  <c r="J16" i="18" s="1"/>
  <c r="D16" i="18"/>
  <c r="J15" i="18"/>
  <c r="I15" i="18"/>
  <c r="D15" i="18"/>
  <c r="I14" i="18"/>
  <c r="J14" i="18" s="1"/>
  <c r="D14" i="18"/>
  <c r="L13" i="18"/>
  <c r="J13" i="18"/>
  <c r="I13" i="18"/>
  <c r="D13" i="18"/>
  <c r="I12" i="18"/>
  <c r="J12" i="18" s="1"/>
  <c r="D12" i="18"/>
  <c r="I11" i="18"/>
  <c r="J11" i="18" s="1"/>
  <c r="D11" i="18"/>
  <c r="J10" i="18"/>
  <c r="I9" i="18"/>
  <c r="J9" i="18" s="1"/>
  <c r="D9" i="18"/>
  <c r="L8" i="18"/>
  <c r="K8" i="18"/>
  <c r="J8" i="18"/>
  <c r="I8" i="18"/>
  <c r="D8" i="18"/>
  <c r="I7" i="18"/>
  <c r="I10" i="18" s="1"/>
  <c r="D7" i="18"/>
  <c r="I6" i="18"/>
  <c r="J6" i="18" s="1"/>
  <c r="D6" i="18"/>
  <c r="K5" i="18"/>
  <c r="J5" i="18"/>
  <c r="L5" i="18" s="1"/>
  <c r="I5" i="18"/>
  <c r="D5" i="18"/>
  <c r="D10" i="18" s="1"/>
  <c r="L36" i="7"/>
  <c r="K36" i="7"/>
  <c r="J36" i="7"/>
  <c r="I36" i="7"/>
  <c r="K20" i="7"/>
  <c r="K19" i="7"/>
  <c r="K18" i="7"/>
  <c r="K17" i="7"/>
  <c r="K16" i="7"/>
  <c r="D15" i="6"/>
  <c r="L32" i="18" l="1"/>
  <c r="K32" i="18"/>
  <c r="K12" i="18"/>
  <c r="L12" i="18" s="1"/>
  <c r="L24" i="18"/>
  <c r="K24" i="18"/>
  <c r="K33" i="18"/>
  <c r="L33" i="18"/>
  <c r="L45" i="18"/>
  <c r="K45" i="18"/>
  <c r="K51" i="18"/>
  <c r="L51" i="18" s="1"/>
  <c r="K9" i="18"/>
  <c r="L9" i="18" s="1"/>
  <c r="K16" i="18"/>
  <c r="L16" i="18" s="1"/>
  <c r="L19" i="18"/>
  <c r="K19" i="18"/>
  <c r="K25" i="18"/>
  <c r="L25" i="18" s="1"/>
  <c r="K28" i="18"/>
  <c r="L28" i="18" s="1"/>
  <c r="K46" i="18"/>
  <c r="L46" i="18" s="1"/>
  <c r="L54" i="18"/>
  <c r="K22" i="18"/>
  <c r="L22" i="18" s="1"/>
  <c r="L43" i="18"/>
  <c r="K43" i="18"/>
  <c r="K50" i="18"/>
  <c r="L50" i="18" s="1"/>
  <c r="K38" i="18"/>
  <c r="L38" i="18" s="1"/>
  <c r="K30" i="18"/>
  <c r="L30" i="18"/>
  <c r="K17" i="18"/>
  <c r="L17" i="18" s="1"/>
  <c r="L31" i="18"/>
  <c r="L40" i="18"/>
  <c r="K40" i="18"/>
  <c r="K55" i="18"/>
  <c r="L55" i="18" s="1"/>
  <c r="K35" i="18"/>
  <c r="L35" i="18" s="1"/>
  <c r="K53" i="18"/>
  <c r="L53" i="18" s="1"/>
  <c r="K27" i="18"/>
  <c r="L27" i="18" s="1"/>
  <c r="K6" i="18"/>
  <c r="L6" i="18" s="1"/>
  <c r="K20" i="18"/>
  <c r="L20" i="18" s="1"/>
  <c r="K11" i="18"/>
  <c r="L11" i="18" s="1"/>
  <c r="K14" i="18"/>
  <c r="L14" i="18" s="1"/>
  <c r="K58" i="18"/>
  <c r="L58" i="18"/>
  <c r="K23" i="18"/>
  <c r="L23" i="18" s="1"/>
  <c r="K31" i="18"/>
  <c r="J36" i="18"/>
  <c r="J41" i="18"/>
  <c r="K44" i="18"/>
  <c r="L44" i="18" s="1"/>
  <c r="K54" i="18"/>
  <c r="K59" i="18"/>
  <c r="L59" i="18" s="1"/>
  <c r="J7" i="18"/>
  <c r="K10" i="18"/>
  <c r="L10" i="18" s="1"/>
  <c r="K15" i="18"/>
  <c r="L15" i="18" s="1"/>
  <c r="K7" i="18" l="1"/>
  <c r="K60" i="18" s="1"/>
  <c r="K41" i="18"/>
  <c r="L41" i="18" s="1"/>
  <c r="L36" i="18"/>
  <c r="K36" i="18"/>
  <c r="L7" i="18" l="1"/>
  <c r="L60" i="18" s="1"/>
  <c r="K11" i="8" l="1"/>
  <c r="L63" i="8" s="1"/>
  <c r="M32" i="8"/>
  <c r="L64" i="8" l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D21" i="9" l="1"/>
  <c r="M57" i="8" l="1"/>
  <c r="J30" i="8"/>
  <c r="N50" i="8" l="1"/>
  <c r="N49" i="8"/>
  <c r="N48" i="8"/>
  <c r="N47" i="8"/>
  <c r="N46" i="8"/>
  <c r="N45" i="8"/>
  <c r="J58" i="8"/>
  <c r="J59" i="8" s="1"/>
  <c r="J60" i="8" s="1"/>
  <c r="J61" i="8" s="1"/>
  <c r="J62" i="8" s="1"/>
  <c r="J63" i="8" s="1"/>
  <c r="J45" i="8"/>
  <c r="J64" i="8" l="1"/>
  <c r="C25" i="2"/>
  <c r="J65" i="8" l="1"/>
  <c r="I51" i="8"/>
  <c r="I52" i="8" s="1"/>
  <c r="I53" i="8" s="1"/>
  <c r="L80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I57" i="8"/>
  <c r="C24" i="2"/>
  <c r="N68" i="8" l="1"/>
  <c r="C29" i="2" s="1"/>
  <c r="N63" i="8"/>
  <c r="N64" i="8"/>
  <c r="N66" i="8"/>
  <c r="N65" i="8"/>
  <c r="N67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0" i="8"/>
  <c r="K80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0" i="8"/>
  <c r="M80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D29" i="9" l="1"/>
  <c r="C21" i="2" s="1"/>
  <c r="C32" i="2" s="1"/>
  <c r="C44" i="2" s="1"/>
  <c r="C45" i="2" s="1"/>
  <c r="C47" i="2" s="1"/>
</calcChain>
</file>

<file path=xl/sharedStrings.xml><?xml version="1.0" encoding="utf-8"?>
<sst xmlns="http://schemas.openxmlformats.org/spreadsheetml/2006/main" count="441" uniqueCount="187">
  <si>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</si>
  <si>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</si>
  <si>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</si>
  <si>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</si>
  <si>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</si>
  <si>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</si>
  <si>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</si>
  <si>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</si>
  <si>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</si>
  <si>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</si>
  <si>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</si>
  <si>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</si>
  <si>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</si>
  <si>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</si>
  <si>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</si>
  <si>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</si>
  <si>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</si>
  <si>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</si>
  <si>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</si>
  <si>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</si>
  <si>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</si>
  <si>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</si>
  <si>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</si>
  <si>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</si>
  <si>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</si>
  <si>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</si>
  <si>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</si>
  <si>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</si>
  <si>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</si>
  <si>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</si>
  <si>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</si>
  <si>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</si>
  <si>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</si>
  <si>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</si>
  <si>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</si>
  <si>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</si>
  <si>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</si>
  <si>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</si>
  <si>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</si>
  <si>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</si>
  <si>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</si>
  <si>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</si>
  <si>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</si>
  <si>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</si>
  <si>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</si>
  <si>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</si>
  <si>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</si>
  <si>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</si>
  <si>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</si>
  <si>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</si>
  <si>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</si>
  <si>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</si>
  <si>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</si>
  <si>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</si>
  <si>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</si>
  <si>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</si>
  <si>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</si>
  <si>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</si>
  <si>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</si>
  <si>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</si>
  <si>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</si>
  <si>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</si>
  <si>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</si>
  <si>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</si>
  <si>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</si>
  <si>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</si>
  <si>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</si>
  <si>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</si>
  <si>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</si>
  <si>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</si>
  <si>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</si>
  <si>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</si>
  <si>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</si>
  <si>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</si>
  <si>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</si>
  <si>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</si>
  <si>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</si>
  <si>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</si>
  <si>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</si>
  <si>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</si>
  <si>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</si>
  <si>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</si>
  <si>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</si>
  <si>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</si>
  <si>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</si>
  <si>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</si>
  <si>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</si>
  <si>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</si>
  <si>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</si>
  <si>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</si>
  <si>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</si>
  <si>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</si>
  <si>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</si>
  <si>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</si>
  <si>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</si>
  <si>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</si>
  <si>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>28/02/2022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</si>
  <si>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</si>
  <si>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</si>
  <si>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</si>
  <si>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</si>
  <si>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</si>
  <si>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</si>
  <si>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</si>
  <si>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</si>
  <si>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</si>
  <si>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</si>
  <si>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</si>
  <si>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</si>
  <si>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</si>
  <si>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</si>
  <si>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</si>
  <si>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</si>
  <si>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</si>
  <si>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</si>
  <si>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</si>
  <si>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</si>
  <si>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</si>
  <si>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</si>
  <si>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</si>
  <si>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</si>
  <si>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</si>
  <si>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SALIDA MATERIAL GASTABE DE OFICINA Y LIMPIEZA</t>
  </si>
  <si>
    <t>CUENTA AUX</t>
  </si>
  <si>
    <t>2.3.9.2.01</t>
  </si>
  <si>
    <t xml:space="preserve">UNIDAD </t>
  </si>
  <si>
    <t>NOVY</t>
  </si>
  <si>
    <t>UNIDAD</t>
  </si>
  <si>
    <t>MARRERO</t>
  </si>
  <si>
    <t>2.3.9.9.05</t>
  </si>
  <si>
    <t>WERNER</t>
  </si>
  <si>
    <t>EDDY</t>
  </si>
  <si>
    <t>NELSON</t>
  </si>
  <si>
    <t>HIRANYA</t>
  </si>
  <si>
    <t>2.3.5.5.01</t>
  </si>
  <si>
    <t>PAQUETE</t>
  </si>
  <si>
    <t>COCINA</t>
  </si>
  <si>
    <t>2.3.9.1.01</t>
  </si>
  <si>
    <t>GALON</t>
  </si>
  <si>
    <t>18/01/2023</t>
  </si>
  <si>
    <t>CAMILA</t>
  </si>
  <si>
    <t>BRENY</t>
  </si>
  <si>
    <t>LAURA</t>
  </si>
  <si>
    <t>13/01/2023</t>
  </si>
  <si>
    <t>2.3.3.2.01</t>
  </si>
  <si>
    <t>17/01/2023</t>
  </si>
  <si>
    <t>20/01/2023</t>
  </si>
  <si>
    <t>JIMMY</t>
  </si>
  <si>
    <t>20/01/2022</t>
  </si>
  <si>
    <t>23/01/2023</t>
  </si>
  <si>
    <t>ANDREA</t>
  </si>
  <si>
    <t>25/01/2023</t>
  </si>
  <si>
    <t>2.3.3.1.01</t>
  </si>
  <si>
    <t>RESMA</t>
  </si>
  <si>
    <t>CENTRO IMPRESION</t>
  </si>
  <si>
    <t>26/01/2023</t>
  </si>
  <si>
    <t>RAFAEL</t>
  </si>
  <si>
    <t>27/01/2023</t>
  </si>
  <si>
    <t>2.3.1.1.01</t>
  </si>
  <si>
    <t>AL 31 DE ENERO, 2023</t>
  </si>
  <si>
    <t>Al 31 ENERO 2023</t>
  </si>
  <si>
    <t>al 31 ENERO 2023</t>
  </si>
  <si>
    <t>AL 31 ENERO, 2023</t>
  </si>
  <si>
    <t>DISPONIBILIDAD EN BANCO BALANCE CONCILIACION BANCARIA  AL 31 ENERO 2023</t>
  </si>
  <si>
    <t>TOTAL DISP.  EFECTIVO EN CAJA Y BANCO AL 31/01/2023</t>
  </si>
  <si>
    <t>TOTAL DISPONIBILIDAD AL MES DE ENERO 2023</t>
  </si>
  <si>
    <t>SALIDAS MES ENERO 2023</t>
  </si>
  <si>
    <t>BALANCE FINAL MATERIAL GASTABLE AL 31 DICIEMBRE, 2022</t>
  </si>
  <si>
    <t>ENTRADAS MES DE ENERO 2023</t>
  </si>
  <si>
    <t>TOTAL DISPONIBILIDAD MATERIAL GASTABLE / SUMINISTROS AL 31 ENERO 2023</t>
  </si>
  <si>
    <t>31/01/2023</t>
  </si>
  <si>
    <t>101-82124-8</t>
  </si>
  <si>
    <t>B1500351872</t>
  </si>
  <si>
    <t>EDESUR</t>
  </si>
  <si>
    <t>pendiente</t>
  </si>
  <si>
    <t>27/02/2023</t>
  </si>
  <si>
    <t>101-00157-7</t>
  </si>
  <si>
    <t>E450000001161</t>
  </si>
  <si>
    <t>CLARO</t>
  </si>
  <si>
    <t>ENERGIA CORRESP. ENERO 2023</t>
  </si>
  <si>
    <t>E450000001637</t>
  </si>
  <si>
    <t>B1500192727</t>
  </si>
  <si>
    <t>E450000001665</t>
  </si>
  <si>
    <t>SERV. FLOTAS</t>
  </si>
  <si>
    <t>SERV. TELEFONO</t>
  </si>
  <si>
    <t>SERV. VIDEO</t>
  </si>
  <si>
    <t>SERV.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</si>
</sst>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9" fillId="11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4" fontId="0" fillId="0" borderId="0" xfId="2" applyFont="1"/>
    <xf numFmtId="44" fontId="9" fillId="11" borderId="0" xfId="2" applyFont="1" applyFill="1" applyAlignment="1">
      <alignment horizontal="center"/>
    </xf>
    <xf numFmtId="43" fontId="21" fillId="11" borderId="0" xfId="1" applyFont="1" applyFill="1" applyAlignment="1">
      <alignment horizontal="center"/>
    </xf>
    <xf numFmtId="43" fontId="9" fillId="11" borderId="0" xfId="1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14" fontId="0" fillId="0" borderId="0" xfId="0" applyNumberFormat="1" applyAlignment="1">
      <alignment horizontal="right"/>
    </xf>
    <xf numFmtId="44" fontId="0" fillId="0" borderId="0" xfId="0" applyNumberFormat="1"/>
    <xf numFmtId="0" fontId="9" fillId="11" borderId="0" xfId="0" applyFont="1" applyFill="1" applyAlignment="1">
      <alignment horizontal="righ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43" fontId="1" fillId="0" borderId="0" xfId="1" applyFont="1" applyBorder="1"/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43" fontId="1" fillId="0" borderId="5" xfId="1" applyFont="1" applyBorder="1"/>
    <xf numFmtId="44" fontId="1" fillId="0" borderId="5" xfId="2" applyFont="1" applyBorder="1"/>
    <xf numFmtId="44" fontId="0" fillId="0" borderId="0" xfId="0" applyNumberFormat="1" applyAlignment="1">
      <alignment horizontal="center"/>
    </xf>
    <xf numFmtId="44" fontId="1" fillId="0" borderId="0" xfId="2" applyFont="1" applyBorder="1"/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3" fontId="2" fillId="8" borderId="0" xfId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43" fontId="1" fillId="8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left" vertical="center"/>
    </xf>
    <xf numFmtId="17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3" fontId="3" fillId="5" borderId="0" xfId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52388</xdr:rowOff>
    </xdr:from>
    <xdr:to>
      <xdr:col>2</xdr:col>
      <xdr:colOff>542924</xdr:colOff>
      <xdr:row>5</xdr:row>
      <xdr:rowOff>121444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52388"/>
          <a:ext cx="1323975" cy="1021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47625</xdr:rowOff>
    </xdr:from>
    <xdr:to>
      <xdr:col>10</xdr:col>
      <xdr:colOff>710071</xdr:colOff>
      <xdr:row>2</xdr:row>
      <xdr:rowOff>175425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38525" y="4762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432547</xdr:colOff>
      <xdr:row>0</xdr:row>
      <xdr:rowOff>145676</xdr:rowOff>
    </xdr:from>
    <xdr:to>
      <xdr:col>7</xdr:col>
      <xdr:colOff>1250145</xdr:colOff>
      <xdr:row>4</xdr:row>
      <xdr:rowOff>11766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214782" y="145676"/>
          <a:ext cx="817598" cy="628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Copy%20of%20Inventario%20Almacen%20Nuevo-FINAL-final.xlsx" TargetMode="External"/><Relationship Id="rId1" Type="http://schemas.openxmlformats.org/officeDocument/2006/relationships/externalLinkPath" Target="/personal/ctavares_anamar_gob_do/Documents/Documents/ANAMAR%202022/SALIDAS%20Y%20ENTRADAS%20ALMACEN/Copy%20of%20Inventario%20Almacen%20Nuevo-FINAL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D7" t="str">
            <v xml:space="preserve">Papel Bond 8½ X 11 </v>
          </cell>
          <cell r="I7">
            <v>305</v>
          </cell>
        </row>
        <row r="14">
          <cell r="D14" t="str">
            <v xml:space="preserve">Folder 8½ X 11 </v>
          </cell>
          <cell r="I14">
            <v>3.15</v>
          </cell>
        </row>
        <row r="20">
          <cell r="D20" t="str">
            <v>Separador con Pestañas (5 Tab Color)</v>
          </cell>
          <cell r="I20">
            <v>28</v>
          </cell>
        </row>
        <row r="21">
          <cell r="D21" t="str">
            <v>Protector Hojas Carpetas</v>
          </cell>
          <cell r="I21">
            <v>130</v>
          </cell>
        </row>
        <row r="24">
          <cell r="D24" t="str">
            <v>Sobres Manila 81/2 X 11</v>
          </cell>
          <cell r="I24">
            <v>2.1</v>
          </cell>
        </row>
        <row r="29">
          <cell r="D29" t="str">
            <v>Felpas Negras Uniball Onyx Micro</v>
          </cell>
          <cell r="I29">
            <v>39</v>
          </cell>
        </row>
        <row r="30">
          <cell r="D30" t="str">
            <v xml:space="preserve">Felpas Azules Gel Uniball Impact </v>
          </cell>
          <cell r="I30">
            <v>185</v>
          </cell>
        </row>
        <row r="33">
          <cell r="D33" t="str">
            <v>Lapiz Carbon</v>
          </cell>
          <cell r="I33">
            <v>5.88</v>
          </cell>
        </row>
        <row r="39">
          <cell r="D39" t="str">
            <v>Lapiceros Azules Pelikan Pointec</v>
          </cell>
          <cell r="I39">
            <v>9</v>
          </cell>
        </row>
        <row r="42">
          <cell r="D42" t="str">
            <v>Grapadora</v>
          </cell>
          <cell r="I42">
            <v>459</v>
          </cell>
        </row>
        <row r="43">
          <cell r="D43" t="str">
            <v>Grapas standard</v>
          </cell>
          <cell r="I43">
            <v>40</v>
          </cell>
        </row>
        <row r="44">
          <cell r="D44" t="str">
            <v>Sacagrapa pequeño</v>
          </cell>
        </row>
        <row r="51">
          <cell r="D51" t="str">
            <v>Libretas Gde. Blanca</v>
          </cell>
          <cell r="I51">
            <v>30</v>
          </cell>
        </row>
        <row r="57">
          <cell r="D57" t="str">
            <v>Cinta adhesiva de 3/4</v>
          </cell>
          <cell r="I57">
            <v>88</v>
          </cell>
        </row>
        <row r="61">
          <cell r="D61" t="str">
            <v>Memoria USB16GB</v>
          </cell>
          <cell r="I61">
            <v>395</v>
          </cell>
        </row>
        <row r="62">
          <cell r="D62" t="str">
            <v>Memoria USB32GB</v>
          </cell>
          <cell r="I62">
            <v>495</v>
          </cell>
        </row>
        <row r="66">
          <cell r="D66" t="str">
            <v>Post-It Memo Tip 3x3</v>
          </cell>
          <cell r="I66">
            <v>13.76</v>
          </cell>
        </row>
        <row r="69">
          <cell r="D69" t="str">
            <v>Post It Mini Memo Tip 1 1/2x2 (pequeño)</v>
          </cell>
          <cell r="I69">
            <v>23.25</v>
          </cell>
        </row>
        <row r="90">
          <cell r="D90" t="str">
            <v>Pilas AAA paquete de 2/1</v>
          </cell>
          <cell r="I90">
            <v>118</v>
          </cell>
        </row>
        <row r="91">
          <cell r="D91" t="str">
            <v>Pilas AA paquete de 2/1</v>
          </cell>
          <cell r="I91">
            <v>118</v>
          </cell>
        </row>
        <row r="97">
          <cell r="D97" t="str">
            <v>Sacapunta</v>
          </cell>
          <cell r="I97">
            <v>5.25</v>
          </cell>
        </row>
        <row r="106">
          <cell r="D106" t="str">
            <v>Carpetas vinyl 1½"</v>
          </cell>
          <cell r="I106">
            <v>135</v>
          </cell>
        </row>
        <row r="107">
          <cell r="D107" t="str">
            <v>Carpetas vinyl 2"</v>
          </cell>
          <cell r="I107">
            <v>195</v>
          </cell>
        </row>
        <row r="108">
          <cell r="D108" t="str">
            <v>Carpetas vinyl 3"</v>
          </cell>
          <cell r="I108">
            <v>288.14</v>
          </cell>
        </row>
        <row r="109">
          <cell r="D109" t="str">
            <v>Carpetas vinyl 4"</v>
          </cell>
          <cell r="I109">
            <v>330.1</v>
          </cell>
        </row>
        <row r="110">
          <cell r="D110" t="str">
            <v>Carpetas vinyl 5"</v>
          </cell>
          <cell r="I110">
            <v>778</v>
          </cell>
        </row>
        <row r="142">
          <cell r="D142" t="str">
            <v>Vasos de papel No. 4</v>
          </cell>
          <cell r="I142">
            <v>92</v>
          </cell>
        </row>
        <row r="143">
          <cell r="D143" t="str">
            <v>Servilletas C-Fold</v>
          </cell>
          <cell r="I143">
            <v>159</v>
          </cell>
        </row>
        <row r="145">
          <cell r="D145" t="str">
            <v>Azucar Blanca</v>
          </cell>
          <cell r="I145">
            <v>170</v>
          </cell>
        </row>
        <row r="154">
          <cell r="D154" t="str">
            <v>Vasos de pepel No.7</v>
          </cell>
          <cell r="I154">
            <v>225</v>
          </cell>
        </row>
        <row r="156">
          <cell r="D156" t="str">
            <v>Vasos Plasticos No. 10</v>
          </cell>
          <cell r="I156">
            <v>138</v>
          </cell>
        </row>
        <row r="163">
          <cell r="D163" t="str">
            <v>Fundas blancas para cocina</v>
          </cell>
          <cell r="I163">
            <v>105</v>
          </cell>
        </row>
        <row r="168">
          <cell r="D168" t="str">
            <v>Detergente Liquido para pisos</v>
          </cell>
          <cell r="I168">
            <v>160</v>
          </cell>
        </row>
        <row r="170">
          <cell r="D170" t="str">
            <v>Desinfectante/ambientador</v>
          </cell>
          <cell r="I170">
            <v>215</v>
          </cell>
        </row>
        <row r="174">
          <cell r="D174" t="str">
            <v xml:space="preserve">Lavaplatos liquido </v>
          </cell>
          <cell r="I174">
            <v>190</v>
          </cell>
        </row>
        <row r="177">
          <cell r="D177" t="str">
            <v>Guantes para limpieza</v>
          </cell>
          <cell r="I177">
            <v>95</v>
          </cell>
        </row>
        <row r="192">
          <cell r="D192" t="str">
            <v>Fundas negras baño</v>
          </cell>
          <cell r="I192">
            <v>299</v>
          </cell>
        </row>
        <row r="201">
          <cell r="D201" t="str">
            <v>Cloro de marca</v>
          </cell>
          <cell r="I201">
            <v>135</v>
          </cell>
        </row>
        <row r="224">
          <cell r="D224" t="str">
            <v>jabon de mano</v>
          </cell>
          <cell r="I224">
            <v>198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B61" sqref="B61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5" t="s">
        <v>64</v>
      </c>
      <c r="C8" s="175"/>
    </row>
    <row r="9" spans="2:5" ht="15.75" x14ac:dyDescent="0.25">
      <c r="B9" s="176" t="s">
        <v>65</v>
      </c>
      <c r="C9" s="176"/>
    </row>
    <row r="10" spans="2:5" ht="15.75" x14ac:dyDescent="0.25">
      <c r="B10" s="176" t="s">
        <v>0</v>
      </c>
      <c r="C10" s="176"/>
      <c r="E10" s="3"/>
    </row>
    <row r="11" spans="2:5" hidden="1" x14ac:dyDescent="0.25">
      <c r="B11" s="178"/>
      <c r="C11" s="178"/>
      <c r="E11" s="3"/>
    </row>
    <row r="12" spans="2:5" ht="18.75" x14ac:dyDescent="0.25">
      <c r="B12" s="175" t="s">
        <v>1</v>
      </c>
      <c r="C12" s="175"/>
      <c r="E12" s="3"/>
    </row>
    <row r="13" spans="2:5" ht="18.75" x14ac:dyDescent="0.3">
      <c r="B13" s="176" t="s">
        <v>159</v>
      </c>
      <c r="C13" s="176"/>
      <c r="E13" s="2"/>
    </row>
    <row r="14" spans="2:5" x14ac:dyDescent="0.25">
      <c r="B14" s="177" t="s">
        <v>121</v>
      </c>
      <c r="C14" s="177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54427.69</v>
      </c>
    </row>
    <row r="20" spans="2:9" x14ac:dyDescent="0.25">
      <c r="B20" s="10" t="s">
        <v>46</v>
      </c>
      <c r="C20" s="77">
        <f>SUM('NOTA 2'!D29)</f>
        <v>228901.46960000001</v>
      </c>
      <c r="D20" s="16"/>
    </row>
    <row r="21" spans="2:9" x14ac:dyDescent="0.25">
      <c r="B21" s="9" t="s">
        <v>4</v>
      </c>
      <c r="C21" s="17">
        <f>SUM(C19:C20)</f>
        <v>283329.15960000001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10120823.859999999</v>
      </c>
    </row>
    <row r="25" spans="2:9" x14ac:dyDescent="0.25">
      <c r="B25" s="11" t="s">
        <v>43</v>
      </c>
      <c r="C25" s="76">
        <f>SUM('NOTA 4'!D16)</f>
        <v>846313.93</v>
      </c>
    </row>
    <row r="26" spans="2:9" x14ac:dyDescent="0.25">
      <c r="B26" s="12" t="s">
        <v>6</v>
      </c>
      <c r="C26" s="6">
        <f>SUM(C24:C25)</f>
        <v>10967137.789999999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'!N68</f>
        <v>153930.58416666667</v>
      </c>
      <c r="I29" s="5"/>
    </row>
    <row r="30" spans="2:9" x14ac:dyDescent="0.25">
      <c r="B30" s="9" t="s">
        <v>63</v>
      </c>
      <c r="C30" s="17">
        <f>SUM(C29)</f>
        <v>153930.58416666667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11404397.533766666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5'!I36)</f>
        <v>133136.21999999997</v>
      </c>
    </row>
    <row r="37" spans="2:3" x14ac:dyDescent="0.25">
      <c r="B37" s="14" t="s">
        <v>74</v>
      </c>
      <c r="C37" s="16">
        <f>SUM(C36)</f>
        <v>133136.21999999997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11271261.313766666</v>
      </c>
    </row>
    <row r="45" spans="2:3" x14ac:dyDescent="0.25">
      <c r="B45" s="14" t="s">
        <v>11</v>
      </c>
      <c r="C45" s="16">
        <f>SUM(C44+0)</f>
        <v>11271261.313766666</v>
      </c>
    </row>
    <row r="47" spans="2:3" x14ac:dyDescent="0.25">
      <c r="B47" s="78" t="s">
        <v>12</v>
      </c>
      <c r="C47" s="79">
        <f>SUM(C37+C45)</f>
        <v>11404397.533766666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5" spans="2:2" x14ac:dyDescent="0.25">
      <c r="B55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21" sqref="C21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9" t="s">
        <v>0</v>
      </c>
      <c r="C9" s="179"/>
    </row>
    <row r="10" spans="2:24" ht="18.75" x14ac:dyDescent="0.3">
      <c r="B10" s="180" t="s">
        <v>53</v>
      </c>
      <c r="C10" s="180"/>
      <c r="I10" s="14"/>
    </row>
    <row r="11" spans="2:24" ht="18.75" x14ac:dyDescent="0.3">
      <c r="B11" s="180" t="s">
        <v>160</v>
      </c>
      <c r="C11" s="180"/>
    </row>
    <row r="12" spans="2:24" ht="18.75" x14ac:dyDescent="0.3">
      <c r="B12" s="180" t="s">
        <v>55</v>
      </c>
      <c r="C12" s="180"/>
    </row>
    <row r="13" spans="2:24" ht="18.75" x14ac:dyDescent="0.3">
      <c r="B13" s="181" t="s">
        <v>52</v>
      </c>
      <c r="C13" s="180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163</v>
      </c>
      <c r="C18" s="40">
        <v>54427.69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/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164</v>
      </c>
      <c r="C21" s="54">
        <f>SUM(C18:C20)</f>
        <v>54427.69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C25" sqref="C25"/>
    </sheetView>
  </sheetViews>
  <sheetFormatPr defaultColWidth="11.42578125" defaultRowHeight="15" x14ac:dyDescent="0.25"/>
  <cols>
    <col min="1" max="1" width="3" customWidth="1"/>
    <col min="2" max="2" width="51.28515625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83" t="s">
        <v>0</v>
      </c>
      <c r="C7" s="183"/>
      <c r="D7" s="183"/>
    </row>
    <row r="8" spans="2:21" ht="18.75" x14ac:dyDescent="0.3">
      <c r="B8" s="180" t="s">
        <v>89</v>
      </c>
      <c r="C8" s="180"/>
      <c r="D8" s="180"/>
    </row>
    <row r="9" spans="2:21" ht="18.75" x14ac:dyDescent="0.3">
      <c r="B9" s="180" t="s">
        <v>161</v>
      </c>
      <c r="C9" s="180"/>
      <c r="D9" s="180"/>
    </row>
    <row r="10" spans="2:21" ht="18.75" x14ac:dyDescent="0.3">
      <c r="B10" s="180" t="s">
        <v>55</v>
      </c>
      <c r="C10" s="180"/>
      <c r="D10" s="180"/>
    </row>
    <row r="11" spans="2:21" ht="18.75" x14ac:dyDescent="0.3">
      <c r="B11" s="181" t="s">
        <v>71</v>
      </c>
      <c r="C11" s="180"/>
      <c r="D11" s="180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37.5" x14ac:dyDescent="0.25">
      <c r="B15" s="39" t="s">
        <v>167</v>
      </c>
      <c r="C15" s="39"/>
      <c r="D15" s="58">
        <v>247398.69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168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165</v>
      </c>
      <c r="C21" s="42"/>
      <c r="D21" s="59">
        <f>+D15+C18</f>
        <v>247398.69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166</v>
      </c>
      <c r="C25" s="69">
        <f>+INVENTARIO!L60</f>
        <v>18497.220400000002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97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82" t="s">
        <v>169</v>
      </c>
      <c r="C29" s="182"/>
      <c r="D29" s="184">
        <f>+D21-C25</f>
        <v>228901.46960000001</v>
      </c>
      <c r="G29" s="29"/>
      <c r="H29" s="16"/>
      <c r="I29" s="29"/>
      <c r="J29" s="16"/>
      <c r="K29" s="16"/>
    </row>
    <row r="30" spans="2:11" ht="21" customHeight="1" x14ac:dyDescent="0.25">
      <c r="B30" s="182"/>
      <c r="C30" s="182"/>
      <c r="D30" s="184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7">
    <mergeCell ref="B29:C30"/>
    <mergeCell ref="B7:D7"/>
    <mergeCell ref="B8:D8"/>
    <mergeCell ref="B9:D9"/>
    <mergeCell ref="B10:D10"/>
    <mergeCell ref="B11:D11"/>
    <mergeCell ref="D29:D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1"/>
  <sheetViews>
    <sheetView topLeftCell="E47" zoomScaleNormal="100" workbookViewId="0">
      <selection activeCell="S38" sqref="S38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7.85546875" customWidth="1"/>
    <col min="9" max="9" width="13.85546875" bestFit="1" customWidth="1"/>
    <col min="10" max="10" width="15.5703125" customWidth="1"/>
    <col min="11" max="11" width="13.5703125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6.5703125" hidden="1" customWidth="1"/>
    <col min="17" max="17" width="22.42578125" style="5" hidden="1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90" t="s">
        <v>0</v>
      </c>
      <c r="H4" s="190"/>
      <c r="I4" s="190"/>
      <c r="J4" s="190"/>
      <c r="K4" s="190"/>
      <c r="L4" s="190"/>
      <c r="M4" s="190"/>
      <c r="N4" s="190"/>
      <c r="O4" s="14"/>
    </row>
    <row r="5" spans="7:15" x14ac:dyDescent="0.25">
      <c r="G5" s="177" t="s">
        <v>35</v>
      </c>
      <c r="H5" s="177"/>
      <c r="I5" s="177"/>
      <c r="J5" s="177"/>
      <c r="K5" s="177"/>
      <c r="L5" s="177"/>
      <c r="M5" s="177"/>
      <c r="N5" s="177"/>
    </row>
    <row r="6" spans="7:15" x14ac:dyDescent="0.25">
      <c r="G6" s="177" t="s">
        <v>160</v>
      </c>
      <c r="H6" s="177"/>
      <c r="I6" s="177"/>
      <c r="J6" s="177"/>
      <c r="K6" s="177"/>
      <c r="L6" s="177"/>
      <c r="M6" s="177"/>
      <c r="N6" s="177"/>
    </row>
    <row r="7" spans="7:15" x14ac:dyDescent="0.25">
      <c r="G7" s="191" t="s">
        <v>50</v>
      </c>
      <c r="H7" s="191"/>
      <c r="I7" s="191"/>
      <c r="J7" s="191"/>
      <c r="K7" s="191"/>
      <c r="L7" s="191"/>
      <c r="M7" s="191"/>
      <c r="N7" s="191"/>
    </row>
    <row r="8" spans="7:15" ht="15.75" thickBot="1" x14ac:dyDescent="0.3"/>
    <row r="9" spans="7:15" ht="15.75" thickBot="1" x14ac:dyDescent="0.3">
      <c r="L9" s="185" t="s">
        <v>14</v>
      </c>
      <c r="M9" s="186"/>
    </row>
    <row r="10" spans="7:15" x14ac:dyDescent="0.25">
      <c r="K10" s="80" t="s">
        <v>16</v>
      </c>
      <c r="L10" s="80" t="s">
        <v>15</v>
      </c>
      <c r="M10" s="80" t="s">
        <v>13</v>
      </c>
    </row>
    <row r="11" spans="7:15" x14ac:dyDescent="0.25">
      <c r="H11" s="177" t="s">
        <v>79</v>
      </c>
      <c r="I11" s="177"/>
      <c r="J11" s="177"/>
      <c r="K11" s="27">
        <f>253082.12+9305.26</f>
        <v>262387.38</v>
      </c>
      <c r="L11" s="82">
        <v>44903</v>
      </c>
      <c r="M11" s="82">
        <v>45268</v>
      </c>
    </row>
    <row r="12" spans="7:15" x14ac:dyDescent="0.25">
      <c r="H12" s="177" t="s">
        <v>32</v>
      </c>
      <c r="I12" s="177"/>
      <c r="J12" s="177"/>
      <c r="K12" s="57">
        <v>272842.73</v>
      </c>
      <c r="L12" s="61" t="s">
        <v>96</v>
      </c>
      <c r="M12" s="61" t="s">
        <v>100</v>
      </c>
    </row>
    <row r="13" spans="7:15" x14ac:dyDescent="0.25">
      <c r="H13" s="25"/>
      <c r="I13" s="25"/>
      <c r="J13" s="25"/>
      <c r="K13" s="57"/>
      <c r="L13" s="82"/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idden="1" x14ac:dyDescent="0.25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85" t="s">
        <v>14</v>
      </c>
      <c r="M19" s="186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77" t="s">
        <v>32</v>
      </c>
      <c r="I21" s="177"/>
      <c r="J21" s="177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77" t="s">
        <v>79</v>
      </c>
      <c r="I22" s="177"/>
      <c r="J22" s="177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188" t="s">
        <v>41</v>
      </c>
      <c r="H23" s="189"/>
      <c r="I23" s="189"/>
      <c r="J23" s="189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8" t="s">
        <v>39</v>
      </c>
      <c r="H24" s="189"/>
      <c r="I24" s="189"/>
      <c r="J24" s="189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8" t="s">
        <v>40</v>
      </c>
      <c r="H25" s="189"/>
      <c r="I25" s="189"/>
      <c r="J25" s="189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8" t="s">
        <v>42</v>
      </c>
      <c r="H26" s="189"/>
      <c r="I26" s="189"/>
      <c r="J26" s="189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98</v>
      </c>
    </row>
    <row r="45" spans="7:17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99</v>
      </c>
    </row>
    <row r="46" spans="7:17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102</v>
      </c>
      <c r="Q49" s="114" t="s">
        <v>101</v>
      </c>
    </row>
    <row r="50" spans="7:17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328478.33583333332</v>
      </c>
    </row>
    <row r="59" spans="7:17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</row>
    <row r="60" spans="7:17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251655.54749999999</v>
      </c>
    </row>
    <row r="61" spans="7:17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</row>
    <row r="62" spans="7:17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174832.75916666666</v>
      </c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+K11/12</f>
        <v>21865.615000000002</v>
      </c>
      <c r="M63" s="23"/>
      <c r="N63" s="16">
        <f t="shared" ref="N63:N68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23"/>
      <c r="N64" s="16">
        <f t="shared" si="7"/>
        <v>332340.62083333329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23"/>
      <c r="N65" s="16">
        <f t="shared" si="7"/>
        <v>287738.11166666663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23"/>
      <c r="N66" s="16">
        <f t="shared" si="7"/>
        <v>243135.60249999998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23"/>
      <c r="N67" s="16">
        <f t="shared" si="7"/>
        <v>198533.09333333332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23"/>
      <c r="N68" s="66">
        <f t="shared" si="7"/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23"/>
      <c r="N69" s="16"/>
    </row>
    <row r="70" spans="7:17" x14ac:dyDescent="0.25">
      <c r="G70" s="22" t="s">
        <v>19</v>
      </c>
      <c r="H70" s="24">
        <v>2023</v>
      </c>
      <c r="I70" s="72"/>
      <c r="J70" s="29"/>
      <c r="L70" s="27">
        <f t="shared" si="8"/>
        <v>21865.615000000002</v>
      </c>
      <c r="M70" s="23"/>
      <c r="N70" s="16"/>
      <c r="Q70" s="64"/>
    </row>
    <row r="71" spans="7:17" x14ac:dyDescent="0.25">
      <c r="G71" s="22" t="s">
        <v>20</v>
      </c>
      <c r="H71" s="24">
        <v>2023</v>
      </c>
      <c r="I71" s="72"/>
      <c r="J71" s="29"/>
      <c r="L71" s="27">
        <f t="shared" si="8"/>
        <v>21865.615000000002</v>
      </c>
      <c r="M71" s="23"/>
      <c r="N71" s="16"/>
      <c r="Q71" s="64"/>
    </row>
    <row r="72" spans="7:17" x14ac:dyDescent="0.25">
      <c r="G72" s="22" t="s">
        <v>28</v>
      </c>
      <c r="H72" s="24">
        <v>2023</v>
      </c>
      <c r="I72" s="72"/>
      <c r="J72" s="29"/>
      <c r="L72" s="27">
        <f t="shared" si="8"/>
        <v>21865.615000000002</v>
      </c>
      <c r="M72" s="23"/>
      <c r="N72" s="16"/>
      <c r="Q72" s="64"/>
    </row>
    <row r="73" spans="7:17" x14ac:dyDescent="0.25">
      <c r="G73" s="22" t="s">
        <v>21</v>
      </c>
      <c r="H73" s="24">
        <v>2023</v>
      </c>
      <c r="I73" s="72"/>
      <c r="J73" s="29"/>
      <c r="L73" s="27">
        <f t="shared" si="8"/>
        <v>21865.615000000002</v>
      </c>
      <c r="M73" s="23"/>
      <c r="N73" s="16"/>
      <c r="Q73" s="64"/>
    </row>
    <row r="74" spans="7:17" x14ac:dyDescent="0.25">
      <c r="G74" s="22" t="s">
        <v>22</v>
      </c>
      <c r="H74" s="24">
        <v>2023</v>
      </c>
      <c r="I74" s="72"/>
      <c r="J74" s="29"/>
      <c r="L74" s="27">
        <f t="shared" si="8"/>
        <v>21865.615000000002</v>
      </c>
      <c r="M74" s="23"/>
      <c r="N74" s="16"/>
      <c r="Q74" s="64"/>
    </row>
    <row r="75" spans="7:17" hidden="1" x14ac:dyDescent="0.25">
      <c r="G75" s="22" t="s">
        <v>23</v>
      </c>
      <c r="H75" s="24">
        <v>2023</v>
      </c>
      <c r="I75" s="72"/>
      <c r="J75" s="29"/>
      <c r="Q75" s="64"/>
    </row>
    <row r="76" spans="7:17" hidden="1" x14ac:dyDescent="0.25">
      <c r="G76" s="22" t="s">
        <v>24</v>
      </c>
      <c r="H76" s="24">
        <v>2023</v>
      </c>
      <c r="I76" s="72"/>
      <c r="J76" s="29"/>
      <c r="Q76" s="64"/>
    </row>
    <row r="77" spans="7:17" hidden="1" x14ac:dyDescent="0.25">
      <c r="G77" s="22" t="s">
        <v>25</v>
      </c>
      <c r="H77" s="24">
        <v>2023</v>
      </c>
      <c r="I77" s="72"/>
      <c r="J77" s="29"/>
      <c r="Q77" s="64"/>
    </row>
    <row r="78" spans="7:17" hidden="1" x14ac:dyDescent="0.25">
      <c r="G78" s="22" t="s">
        <v>26</v>
      </c>
      <c r="H78" s="24">
        <v>2023</v>
      </c>
      <c r="I78" s="72"/>
      <c r="J78" s="29"/>
      <c r="Q78" s="64"/>
    </row>
    <row r="79" spans="7:17" hidden="1" x14ac:dyDescent="0.25">
      <c r="G79" s="22" t="s">
        <v>27</v>
      </c>
      <c r="H79" s="24">
        <v>2023</v>
      </c>
      <c r="I79" s="72"/>
      <c r="J79" s="29"/>
      <c r="Q79" s="64"/>
    </row>
    <row r="80" spans="7:17" ht="15.75" thickBot="1" x14ac:dyDescent="0.3">
      <c r="H80" s="72"/>
      <c r="I80" s="65">
        <f>SUM(K23:K26)</f>
        <v>1473958.112</v>
      </c>
      <c r="J80" s="65">
        <f>SUM(J33:J45)</f>
        <v>427100.09166666673</v>
      </c>
      <c r="K80" s="16">
        <f>SUM(K32:K39)</f>
        <v>0</v>
      </c>
      <c r="L80" s="65">
        <f>SUM(L32:L57)</f>
        <v>191365.20000000004</v>
      </c>
      <c r="M80" s="107">
        <f>SUM(I80+J80+L80)</f>
        <v>2092423.4036666667</v>
      </c>
    </row>
    <row r="81" spans="8:11" ht="15.75" thickTop="1" x14ac:dyDescent="0.25">
      <c r="H81" s="73" t="s">
        <v>78</v>
      </c>
      <c r="I81" s="73"/>
      <c r="J81" s="73"/>
    </row>
    <row r="82" spans="8:11" x14ac:dyDescent="0.25">
      <c r="H82" s="187" t="s">
        <v>77</v>
      </c>
      <c r="I82" s="187"/>
      <c r="J82" s="187"/>
    </row>
    <row r="83" spans="8:11" x14ac:dyDescent="0.25">
      <c r="H83" s="72"/>
      <c r="I83" s="72"/>
      <c r="J83" s="72"/>
    </row>
    <row r="84" spans="8:11" x14ac:dyDescent="0.25">
      <c r="H84" s="72"/>
      <c r="I84" s="72"/>
      <c r="J84" s="72"/>
    </row>
    <row r="85" spans="8:11" x14ac:dyDescent="0.25">
      <c r="H85" s="72"/>
      <c r="I85" s="72"/>
      <c r="J85" s="72"/>
    </row>
    <row r="88" spans="8:11" x14ac:dyDescent="0.25">
      <c r="K88" s="44"/>
    </row>
    <row r="89" spans="8:11" x14ac:dyDescent="0.25">
      <c r="K89" s="16"/>
    </row>
    <row r="91" spans="8:11" x14ac:dyDescent="0.25">
      <c r="K91" s="44"/>
    </row>
  </sheetData>
  <mergeCells count="15">
    <mergeCell ref="L9:M9"/>
    <mergeCell ref="G4:N4"/>
    <mergeCell ref="G6:N6"/>
    <mergeCell ref="G5:N5"/>
    <mergeCell ref="G7:N7"/>
    <mergeCell ref="L19:M19"/>
    <mergeCell ref="H11:J11"/>
    <mergeCell ref="H82:J82"/>
    <mergeCell ref="H22:J22"/>
    <mergeCell ref="G23:J23"/>
    <mergeCell ref="G24:J24"/>
    <mergeCell ref="G25:J25"/>
    <mergeCell ref="G26:J26"/>
    <mergeCell ref="H21:J21"/>
    <mergeCell ref="H12:J12"/>
  </mergeCells>
  <pageMargins left="0.70866141732283505" right="0.70866141732283505" top="0.74803149606299202" bottom="0.74803149606299202" header="0.31496062992126" footer="0.31496062992126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30" sqref="D30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9" t="s">
        <v>0</v>
      </c>
      <c r="D5" s="179"/>
      <c r="E5" s="14"/>
      <c r="F5" s="14"/>
      <c r="G5" s="14"/>
      <c r="H5" s="14"/>
      <c r="I5" s="14"/>
      <c r="J5" s="14"/>
      <c r="K5" s="93"/>
    </row>
    <row r="6" spans="3:13" ht="18.75" x14ac:dyDescent="0.3">
      <c r="C6" s="180" t="s">
        <v>57</v>
      </c>
      <c r="D6" s="180"/>
      <c r="K6" s="70"/>
    </row>
    <row r="7" spans="3:13" ht="18.75" x14ac:dyDescent="0.3">
      <c r="C7" s="180" t="s">
        <v>160</v>
      </c>
      <c r="D7" s="180"/>
      <c r="K7" s="70"/>
    </row>
    <row r="8" spans="3:13" ht="18.75" x14ac:dyDescent="0.3">
      <c r="C8" s="181" t="s">
        <v>56</v>
      </c>
      <c r="D8" s="180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10967137.79-846313.93</f>
        <v>10120823.859999999</v>
      </c>
      <c r="L15" s="64"/>
      <c r="M15" s="16"/>
    </row>
    <row r="16" spans="3:13" ht="16.5" customHeight="1" x14ac:dyDescent="0.25">
      <c r="C16" s="55" t="s">
        <v>43</v>
      </c>
      <c r="D16" s="68">
        <v>846313.93</v>
      </c>
    </row>
    <row r="17" spans="3:13" ht="21.75" customHeight="1" thickBot="1" x14ac:dyDescent="0.4">
      <c r="C17" s="56" t="s">
        <v>6</v>
      </c>
      <c r="D17" s="106">
        <f>SUM(D15:D16)</f>
        <v>10967137.789999999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52"/>
  <sheetViews>
    <sheetView zoomScale="85" zoomScaleNormal="85" workbookViewId="0">
      <selection activeCell="S15" sqref="S15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14.42578125" bestFit="1" customWidth="1"/>
    <col min="7" max="7" width="13.42578125" bestFit="1" customWidth="1"/>
    <col min="8" max="8" width="33.28515625" bestFit="1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193" t="s">
        <v>0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09"/>
      <c r="N5" s="109"/>
      <c r="O5" s="109"/>
      <c r="P5" s="14"/>
    </row>
    <row r="6" spans="1:16" ht="15.75" x14ac:dyDescent="0.25">
      <c r="A6" s="108"/>
      <c r="B6" s="194" t="s">
        <v>58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08"/>
      <c r="N6" s="108"/>
      <c r="O6" s="108"/>
    </row>
    <row r="7" spans="1:16" ht="15.75" x14ac:dyDescent="0.25">
      <c r="A7" s="108"/>
      <c r="B7" s="193" t="s">
        <v>9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08"/>
      <c r="N7" s="108"/>
      <c r="O7" s="108"/>
    </row>
    <row r="8" spans="1:16" ht="15.75" x14ac:dyDescent="0.25">
      <c r="A8" s="108"/>
      <c r="B8" s="194" t="s">
        <v>160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08"/>
      <c r="N8" s="108"/>
      <c r="O8" s="108"/>
    </row>
    <row r="9" spans="1:16" ht="15.75" x14ac:dyDescent="0.25">
      <c r="A9" s="108"/>
      <c r="B9" s="194" t="s">
        <v>85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08"/>
      <c r="N9" s="108"/>
      <c r="O9" s="108"/>
    </row>
    <row r="10" spans="1:16" ht="15.75" customHeight="1" x14ac:dyDescent="0.25">
      <c r="A10" s="108"/>
      <c r="B10" s="195" t="s">
        <v>88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3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105</v>
      </c>
      <c r="E15" s="119" t="s">
        <v>69</v>
      </c>
      <c r="F15" s="119" t="s">
        <v>66</v>
      </c>
      <c r="G15" s="120" t="s">
        <v>103</v>
      </c>
      <c r="H15" s="120" t="s">
        <v>104</v>
      </c>
      <c r="I15" s="121" t="s">
        <v>111</v>
      </c>
      <c r="J15" s="121" t="s">
        <v>106</v>
      </c>
      <c r="K15" s="122" t="s">
        <v>107</v>
      </c>
      <c r="L15" s="122" t="s">
        <v>108</v>
      </c>
      <c r="M15" s="108"/>
      <c r="N15" s="108"/>
      <c r="O15" s="108"/>
    </row>
    <row r="16" spans="1:16" ht="15.75" x14ac:dyDescent="0.25">
      <c r="A16" s="108"/>
      <c r="B16" s="168">
        <v>1</v>
      </c>
      <c r="C16" s="168" t="s">
        <v>170</v>
      </c>
      <c r="D16" s="168" t="s">
        <v>100</v>
      </c>
      <c r="E16" s="168" t="s">
        <v>171</v>
      </c>
      <c r="F16" s="168" t="s">
        <v>172</v>
      </c>
      <c r="G16" s="169" t="s">
        <v>173</v>
      </c>
      <c r="H16" s="173" t="s">
        <v>179</v>
      </c>
      <c r="I16" s="170">
        <v>52386.64</v>
      </c>
      <c r="J16" s="170">
        <v>0</v>
      </c>
      <c r="K16" s="172">
        <f>+I16</f>
        <v>52386.64</v>
      </c>
      <c r="L16" s="171" t="s">
        <v>174</v>
      </c>
      <c r="M16" s="108"/>
      <c r="N16" s="108"/>
      <c r="O16" s="108"/>
    </row>
    <row r="17" spans="1:15" ht="15.75" x14ac:dyDescent="0.25">
      <c r="A17" s="108"/>
      <c r="B17" s="168">
        <v>2</v>
      </c>
      <c r="C17" s="168" t="s">
        <v>157</v>
      </c>
      <c r="D17" s="168" t="s">
        <v>175</v>
      </c>
      <c r="E17" s="168" t="s">
        <v>176</v>
      </c>
      <c r="F17" s="168" t="s">
        <v>177</v>
      </c>
      <c r="G17" s="169" t="s">
        <v>178</v>
      </c>
      <c r="H17" s="173" t="s">
        <v>183</v>
      </c>
      <c r="I17" s="170">
        <v>42966.92</v>
      </c>
      <c r="J17" s="170">
        <v>0</v>
      </c>
      <c r="K17" s="172">
        <f>+I17</f>
        <v>42966.92</v>
      </c>
      <c r="L17" s="171" t="s">
        <v>174</v>
      </c>
      <c r="M17" s="108"/>
      <c r="N17" s="108"/>
      <c r="O17" s="108"/>
    </row>
    <row r="18" spans="1:15" ht="15.75" x14ac:dyDescent="0.25">
      <c r="A18" s="108"/>
      <c r="B18" s="168">
        <v>3</v>
      </c>
      <c r="C18" s="168" t="s">
        <v>157</v>
      </c>
      <c r="D18" s="168" t="s">
        <v>175</v>
      </c>
      <c r="E18" s="168" t="s">
        <v>176</v>
      </c>
      <c r="F18" s="168" t="s">
        <v>180</v>
      </c>
      <c r="G18" s="169" t="s">
        <v>178</v>
      </c>
      <c r="H18" s="173" t="s">
        <v>185</v>
      </c>
      <c r="I18" s="170">
        <v>1885.14</v>
      </c>
      <c r="J18" s="170">
        <v>0</v>
      </c>
      <c r="K18" s="172">
        <f>+I18</f>
        <v>1885.14</v>
      </c>
      <c r="L18" s="171" t="s">
        <v>174</v>
      </c>
      <c r="M18" s="108"/>
      <c r="N18" s="108"/>
      <c r="O18" s="108"/>
    </row>
    <row r="19" spans="1:15" ht="15.75" x14ac:dyDescent="0.25">
      <c r="A19" s="108"/>
      <c r="B19" s="168">
        <v>4</v>
      </c>
      <c r="C19" s="168" t="s">
        <v>157</v>
      </c>
      <c r="D19" s="168" t="s">
        <v>175</v>
      </c>
      <c r="E19" s="168" t="s">
        <v>176</v>
      </c>
      <c r="F19" s="168" t="s">
        <v>181</v>
      </c>
      <c r="G19" s="169" t="s">
        <v>178</v>
      </c>
      <c r="H19" s="173" t="s">
        <v>184</v>
      </c>
      <c r="I19" s="170">
        <v>34531.22</v>
      </c>
      <c r="J19" s="170">
        <v>0</v>
      </c>
      <c r="K19" s="172">
        <f>+I19</f>
        <v>34531.22</v>
      </c>
      <c r="L19" s="171" t="s">
        <v>174</v>
      </c>
      <c r="M19" s="108"/>
      <c r="N19" s="108"/>
      <c r="O19" s="108"/>
    </row>
    <row r="20" spans="1:15" ht="15.75" x14ac:dyDescent="0.25">
      <c r="A20" s="108"/>
      <c r="B20" s="168">
        <v>5</v>
      </c>
      <c r="C20" s="168" t="s">
        <v>157</v>
      </c>
      <c r="D20" s="168" t="s">
        <v>175</v>
      </c>
      <c r="E20" s="168" t="s">
        <v>176</v>
      </c>
      <c r="F20" s="168" t="s">
        <v>182</v>
      </c>
      <c r="G20" s="169" t="s">
        <v>178</v>
      </c>
      <c r="H20" s="173" t="s">
        <v>186</v>
      </c>
      <c r="I20" s="170">
        <v>1366.3</v>
      </c>
      <c r="J20" s="170">
        <v>0</v>
      </c>
      <c r="K20" s="172">
        <f>+I20</f>
        <v>1366.3</v>
      </c>
      <c r="L20" s="171" t="s">
        <v>174</v>
      </c>
      <c r="M20" s="108"/>
      <c r="N20" s="108"/>
      <c r="O20" s="108"/>
    </row>
    <row r="21" spans="1:15" ht="15.75" hidden="1" x14ac:dyDescent="0.25">
      <c r="A21" s="108"/>
      <c r="B21" s="168"/>
      <c r="C21" s="168"/>
      <c r="D21" s="168"/>
      <c r="E21" s="168"/>
      <c r="F21" s="168"/>
      <c r="G21" s="169"/>
      <c r="H21" s="169"/>
      <c r="I21" s="170"/>
      <c r="J21" s="170"/>
      <c r="K21" s="171"/>
      <c r="L21" s="171"/>
      <c r="M21" s="108"/>
      <c r="N21" s="108"/>
      <c r="O21" s="108"/>
    </row>
    <row r="22" spans="1:15" ht="15.75" hidden="1" x14ac:dyDescent="0.25">
      <c r="A22" s="108"/>
      <c r="B22" s="168"/>
      <c r="C22" s="168"/>
      <c r="D22" s="168"/>
      <c r="E22" s="168"/>
      <c r="F22" s="168"/>
      <c r="G22" s="169"/>
      <c r="H22" s="169"/>
      <c r="I22" s="170"/>
      <c r="J22" s="170"/>
      <c r="K22" s="171"/>
      <c r="L22" s="171"/>
      <c r="M22" s="108"/>
      <c r="N22" s="108"/>
      <c r="O22" s="108"/>
    </row>
    <row r="23" spans="1:15" ht="15.75" hidden="1" x14ac:dyDescent="0.25">
      <c r="A23" s="108"/>
      <c r="B23" s="168"/>
      <c r="C23" s="168"/>
      <c r="D23" s="168"/>
      <c r="E23" s="168"/>
      <c r="F23" s="168"/>
      <c r="G23" s="169"/>
      <c r="H23" s="169"/>
      <c r="I23" s="170"/>
      <c r="J23" s="170"/>
      <c r="K23" s="171"/>
      <c r="L23" s="171"/>
      <c r="M23" s="108"/>
      <c r="N23" s="108"/>
      <c r="O23" s="108"/>
    </row>
    <row r="24" spans="1:15" ht="15.75" hidden="1" x14ac:dyDescent="0.25">
      <c r="A24" s="108"/>
      <c r="B24" s="168"/>
      <c r="C24" s="168"/>
      <c r="D24" s="168"/>
      <c r="E24" s="168"/>
      <c r="F24" s="168"/>
      <c r="G24" s="169"/>
      <c r="H24" s="169"/>
      <c r="I24" s="170"/>
      <c r="J24" s="170"/>
      <c r="K24" s="171"/>
      <c r="L24" s="171"/>
      <c r="M24" s="108"/>
      <c r="N24" s="108"/>
      <c r="O24" s="108"/>
    </row>
    <row r="25" spans="1:15" ht="16.5" hidden="1" thickBot="1" x14ac:dyDescent="0.3">
      <c r="A25" s="108"/>
      <c r="B25" s="168"/>
      <c r="C25" s="168"/>
      <c r="D25" s="168"/>
      <c r="E25" s="168"/>
      <c r="F25" s="168"/>
      <c r="G25" s="169"/>
      <c r="H25" s="169"/>
      <c r="I25" s="170"/>
      <c r="J25" s="170"/>
      <c r="K25" s="171"/>
      <c r="L25" s="171"/>
      <c r="M25" s="108"/>
      <c r="N25" s="108"/>
      <c r="O25" s="108"/>
    </row>
    <row r="26" spans="1:15" hidden="1" x14ac:dyDescent="0.25">
      <c r="A26" s="108"/>
      <c r="B26" s="111"/>
      <c r="C26" s="149"/>
      <c r="D26" s="149"/>
      <c r="E26" s="149"/>
      <c r="F26" s="149"/>
      <c r="G26" s="149"/>
      <c r="H26" s="154"/>
      <c r="I26" s="155"/>
      <c r="J26" s="156"/>
      <c r="K26" s="159"/>
      <c r="L26" s="123"/>
      <c r="M26" s="108"/>
      <c r="N26" s="108"/>
      <c r="O26" s="108"/>
    </row>
    <row r="27" spans="1:15" ht="12" hidden="1" customHeight="1" x14ac:dyDescent="0.25">
      <c r="A27" s="108"/>
      <c r="B27" s="111"/>
      <c r="C27" s="150"/>
      <c r="D27" s="150"/>
      <c r="E27" s="150"/>
      <c r="F27" s="150"/>
      <c r="G27" s="150"/>
      <c r="H27" s="154"/>
      <c r="I27" s="155"/>
      <c r="J27" s="156"/>
      <c r="K27" s="159"/>
      <c r="L27" s="123"/>
      <c r="M27" s="108"/>
      <c r="N27" s="108"/>
      <c r="O27" s="108"/>
    </row>
    <row r="28" spans="1:15" hidden="1" x14ac:dyDescent="0.25">
      <c r="A28" s="108"/>
      <c r="B28" s="111"/>
      <c r="C28" s="150"/>
      <c r="D28" s="150"/>
      <c r="E28" s="150"/>
      <c r="F28" s="150"/>
      <c r="G28" s="150"/>
      <c r="H28" s="154"/>
      <c r="I28" s="155"/>
      <c r="J28" s="156"/>
      <c r="K28" s="159"/>
      <c r="L28" s="123"/>
      <c r="M28" s="108"/>
      <c r="N28" s="108"/>
      <c r="O28" s="108"/>
    </row>
    <row r="29" spans="1:15" hidden="1" x14ac:dyDescent="0.25">
      <c r="A29" s="108"/>
      <c r="B29" s="111"/>
      <c r="C29" s="150"/>
      <c r="D29" s="150"/>
      <c r="E29" s="150"/>
      <c r="F29" s="150"/>
      <c r="G29" s="150"/>
      <c r="H29" s="154"/>
      <c r="I29" s="155"/>
      <c r="J29" s="156"/>
      <c r="K29" s="159"/>
      <c r="L29" s="123"/>
      <c r="M29" s="108"/>
      <c r="N29" s="108"/>
      <c r="O29" s="108"/>
    </row>
    <row r="30" spans="1:15" hidden="1" x14ac:dyDescent="0.25">
      <c r="A30" s="108"/>
      <c r="B30" s="111"/>
      <c r="C30" s="150"/>
      <c r="D30" s="150"/>
      <c r="E30" s="150"/>
      <c r="F30" s="150"/>
      <c r="G30" s="150"/>
      <c r="H30" s="154"/>
      <c r="I30" s="155"/>
      <c r="J30" s="156"/>
      <c r="K30" s="159"/>
      <c r="L30" s="153"/>
      <c r="M30" s="108"/>
      <c r="N30" s="108"/>
      <c r="O30" s="108"/>
    </row>
    <row r="31" spans="1:15" hidden="1" x14ac:dyDescent="0.25">
      <c r="A31" s="108"/>
      <c r="B31" s="111"/>
      <c r="C31" s="150"/>
      <c r="D31" s="150"/>
      <c r="E31" s="150"/>
      <c r="F31" s="150"/>
      <c r="G31" s="150"/>
      <c r="H31" s="154"/>
      <c r="I31" s="155"/>
      <c r="J31" s="156"/>
      <c r="K31" s="159"/>
      <c r="L31" s="153"/>
      <c r="M31" s="108"/>
      <c r="N31" s="108"/>
      <c r="O31" s="108"/>
    </row>
    <row r="32" spans="1:15" hidden="1" x14ac:dyDescent="0.25">
      <c r="A32" s="108"/>
      <c r="B32" s="111"/>
      <c r="C32" s="151"/>
      <c r="D32" s="151"/>
      <c r="E32" s="150"/>
      <c r="F32" s="150"/>
      <c r="G32" s="150"/>
      <c r="H32" s="154"/>
      <c r="I32" s="155"/>
      <c r="J32" s="156"/>
      <c r="K32" s="159"/>
      <c r="L32" s="153"/>
      <c r="M32" s="108"/>
      <c r="N32" s="108"/>
      <c r="O32" s="108"/>
    </row>
    <row r="33" spans="1:15" hidden="1" x14ac:dyDescent="0.25">
      <c r="A33" s="108"/>
      <c r="B33" s="111"/>
      <c r="C33" s="3"/>
      <c r="D33" s="3"/>
      <c r="E33" s="3"/>
      <c r="F33" s="150"/>
      <c r="G33" s="150"/>
      <c r="H33" s="157"/>
      <c r="I33" s="158"/>
      <c r="J33" s="156"/>
      <c r="K33" s="160"/>
      <c r="L33" s="161"/>
      <c r="M33" s="108"/>
      <c r="N33" s="108"/>
      <c r="O33" s="108"/>
    </row>
    <row r="34" spans="1:15" hidden="1" x14ac:dyDescent="0.25">
      <c r="A34" s="108"/>
      <c r="B34" s="111"/>
      <c r="C34" s="123"/>
      <c r="D34" s="151"/>
      <c r="E34" s="150"/>
      <c r="F34" s="150"/>
      <c r="G34" s="150"/>
      <c r="H34" s="157"/>
      <c r="I34" s="155"/>
      <c r="J34" s="156"/>
      <c r="K34" s="152"/>
      <c r="L34" s="161"/>
      <c r="M34" s="108"/>
      <c r="N34" s="108"/>
      <c r="O34" s="108"/>
    </row>
    <row r="35" spans="1:15" ht="15.75" hidden="1" x14ac:dyDescent="0.25">
      <c r="A35" s="108"/>
      <c r="B35" s="111"/>
      <c r="C35" s="111"/>
      <c r="D35" s="138"/>
      <c r="E35" s="111"/>
      <c r="F35" s="111"/>
      <c r="G35" s="133"/>
      <c r="H35" s="145"/>
      <c r="I35" s="146"/>
      <c r="J35" s="100"/>
      <c r="K35" s="146"/>
      <c r="L35" s="147"/>
      <c r="M35" s="108"/>
      <c r="N35" s="108"/>
      <c r="O35" s="108"/>
    </row>
    <row r="36" spans="1:15" ht="16.5" thickBot="1" x14ac:dyDescent="0.3">
      <c r="A36" s="108"/>
      <c r="B36" s="192"/>
      <c r="C36" s="192"/>
      <c r="D36" s="192"/>
      <c r="E36" s="192"/>
      <c r="F36" s="111"/>
      <c r="G36" s="110"/>
      <c r="H36" s="110"/>
      <c r="I36" s="124">
        <f>SUM(I16:I35)</f>
        <v>133136.21999999997</v>
      </c>
      <c r="J36" s="124">
        <f>SUM(J16:J35)</f>
        <v>0</v>
      </c>
      <c r="K36" s="124">
        <f>SUM(K16:K35)</f>
        <v>133136.21999999997</v>
      </c>
      <c r="L36" s="124">
        <f>SUM(L16:L35)</f>
        <v>0</v>
      </c>
      <c r="M36" s="108"/>
      <c r="N36" s="108"/>
      <c r="O36" s="108"/>
    </row>
    <row r="37" spans="1:15" ht="17.25" thickTop="1" thickBot="1" x14ac:dyDescent="0.3">
      <c r="A37" s="108"/>
      <c r="B37" s="112"/>
      <c r="C37" s="112"/>
      <c r="D37" s="112"/>
      <c r="E37" s="112"/>
      <c r="F37" s="108"/>
      <c r="G37" s="110"/>
      <c r="H37" s="110"/>
      <c r="I37" s="111"/>
      <c r="J37" s="108"/>
      <c r="K37" s="111"/>
      <c r="L37" s="108"/>
      <c r="M37" s="108"/>
      <c r="N37" s="108"/>
      <c r="O37" s="108"/>
    </row>
    <row r="38" spans="1:15" ht="15.75" thickBot="1" x14ac:dyDescent="0.3">
      <c r="A38" s="116"/>
      <c r="B38" s="130" t="s">
        <v>109</v>
      </c>
      <c r="C38" s="131"/>
      <c r="D38" s="125"/>
      <c r="E38" s="12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ht="15.75" thickBot="1" x14ac:dyDescent="0.3">
      <c r="A39" s="116"/>
      <c r="B39" s="127" t="s">
        <v>110</v>
      </c>
      <c r="C39" s="128"/>
      <c r="D39" s="128"/>
      <c r="E39" s="129"/>
      <c r="F39" s="116"/>
      <c r="G39" s="116"/>
      <c r="H39" s="108"/>
      <c r="I39" s="111"/>
      <c r="J39" s="108"/>
      <c r="K39" s="111"/>
      <c r="L39" s="115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15"/>
      <c r="M40" s="108"/>
      <c r="N40" s="108"/>
      <c r="O40" s="108"/>
    </row>
    <row r="41" spans="1:15" x14ac:dyDescent="0.25">
      <c r="A41" s="116"/>
      <c r="B41" s="116"/>
      <c r="C41" s="116"/>
      <c r="D41" s="116"/>
      <c r="E41" s="116"/>
      <c r="F41" s="116"/>
      <c r="G41" s="116"/>
      <c r="H41" s="108"/>
      <c r="I41" s="111"/>
      <c r="J41" s="108"/>
      <c r="K41" s="111"/>
      <c r="L41" s="108"/>
      <c r="M41" s="108"/>
      <c r="N41" s="108"/>
      <c r="O41" s="108"/>
    </row>
    <row r="42" spans="1:15" x14ac:dyDescent="0.25">
      <c r="A42" s="116"/>
      <c r="B42" s="116"/>
      <c r="C42" s="116"/>
      <c r="D42" s="116"/>
      <c r="E42" s="116"/>
      <c r="F42" s="116"/>
      <c r="G42" s="116"/>
      <c r="H42" s="108"/>
      <c r="I42" s="111"/>
      <c r="J42" s="108"/>
      <c r="K42" s="111"/>
      <c r="L42" s="108"/>
      <c r="M42" s="108"/>
      <c r="N42" s="108"/>
      <c r="O42" s="108"/>
    </row>
    <row r="43" spans="1:15" x14ac:dyDescent="0.25">
      <c r="A43" s="116"/>
      <c r="B43" s="116"/>
      <c r="C43" s="116"/>
      <c r="D43" s="116"/>
      <c r="E43" s="116"/>
      <c r="F43" s="116"/>
      <c r="G43" s="116"/>
      <c r="H43" s="108"/>
      <c r="I43" s="111"/>
      <c r="J43" s="108"/>
      <c r="K43" s="111"/>
      <c r="L43" s="108"/>
      <c r="M43" s="108"/>
      <c r="N43" s="108"/>
      <c r="O43" s="108"/>
    </row>
    <row r="44" spans="1:15" x14ac:dyDescent="0.25">
      <c r="A44" s="116"/>
      <c r="B44" s="116"/>
      <c r="C44" s="116"/>
      <c r="D44" s="116"/>
      <c r="E44" s="116"/>
      <c r="F44" s="116"/>
      <c r="G44" s="116"/>
      <c r="H44" s="108"/>
      <c r="I44" s="111"/>
      <c r="J44" s="108"/>
      <c r="K44" s="111"/>
      <c r="L44" s="108"/>
      <c r="M44" s="108"/>
      <c r="N44" s="108"/>
      <c r="O44" s="108"/>
    </row>
    <row r="45" spans="1:15" x14ac:dyDescent="0.25">
      <c r="A45" s="116"/>
      <c r="B45" s="116"/>
      <c r="C45" s="116"/>
      <c r="D45" s="116"/>
      <c r="E45" s="116"/>
      <c r="F45" s="116"/>
      <c r="G45" s="116"/>
      <c r="H45" s="108"/>
      <c r="I45" s="111"/>
      <c r="J45" s="108"/>
      <c r="K45" s="111"/>
      <c r="L45" s="108"/>
      <c r="M45" s="108"/>
      <c r="N45" s="108"/>
      <c r="O45" s="108"/>
    </row>
    <row r="46" spans="1:15" x14ac:dyDescent="0.25">
      <c r="A46" s="116"/>
      <c r="B46" s="116"/>
      <c r="C46" s="116"/>
      <c r="D46" s="116"/>
      <c r="E46" s="116"/>
      <c r="F46" s="116"/>
      <c r="G46" s="116"/>
      <c r="H46" s="108"/>
      <c r="I46" s="111"/>
      <c r="J46" s="108"/>
      <c r="K46" s="111"/>
      <c r="L46" s="108"/>
      <c r="M46" s="108"/>
      <c r="N46" s="108"/>
      <c r="O46" s="108"/>
    </row>
    <row r="47" spans="1:15" x14ac:dyDescent="0.25">
      <c r="A47" s="116"/>
      <c r="B47" s="116"/>
      <c r="C47" s="116"/>
      <c r="D47" s="116"/>
      <c r="E47" s="116"/>
      <c r="F47" s="116"/>
      <c r="G47" s="116"/>
      <c r="H47" s="108"/>
      <c r="I47" s="111"/>
      <c r="J47" s="108"/>
      <c r="K47" s="111"/>
      <c r="L47" s="108"/>
      <c r="M47" s="108"/>
      <c r="N47" s="108"/>
      <c r="O47" s="108"/>
    </row>
    <row r="48" spans="1:15" x14ac:dyDescent="0.25">
      <c r="A48" s="116"/>
      <c r="B48" s="116"/>
      <c r="C48" s="116"/>
      <c r="D48" s="116"/>
      <c r="E48" s="116"/>
      <c r="F48" s="116"/>
      <c r="G48" s="116"/>
      <c r="H48" s="108"/>
      <c r="I48" s="111"/>
      <c r="J48" s="108"/>
      <c r="K48" s="111"/>
      <c r="L48" s="108"/>
      <c r="M48" s="108"/>
      <c r="N48" s="108"/>
      <c r="O48" s="108"/>
    </row>
    <row r="49" spans="1:15" x14ac:dyDescent="0.25">
      <c r="A49" s="116"/>
      <c r="B49" s="116"/>
      <c r="C49" s="116"/>
      <c r="D49" s="116"/>
      <c r="E49" s="116"/>
      <c r="F49" s="116"/>
      <c r="G49" s="116"/>
      <c r="H49" s="108"/>
      <c r="I49" s="111"/>
      <c r="J49" s="108"/>
      <c r="K49" s="111"/>
      <c r="L49" s="108"/>
      <c r="M49" s="108"/>
      <c r="N49" s="108"/>
      <c r="O49" s="108"/>
    </row>
    <row r="50" spans="1:15" x14ac:dyDescent="0.25">
      <c r="A50" s="116"/>
      <c r="B50" s="116"/>
      <c r="C50" s="116"/>
      <c r="D50" s="116"/>
      <c r="E50" s="116"/>
      <c r="F50" s="116"/>
      <c r="G50" s="116"/>
      <c r="H50" s="108"/>
      <c r="I50" s="111"/>
      <c r="J50" s="108"/>
      <c r="K50" s="111"/>
      <c r="L50" s="108"/>
      <c r="M50" s="108"/>
      <c r="N50" s="108"/>
      <c r="O50" s="108"/>
    </row>
    <row r="51" spans="1:15" x14ac:dyDescent="0.25">
      <c r="A51" s="117"/>
      <c r="B51" s="117"/>
      <c r="C51" s="117"/>
      <c r="D51" s="117"/>
      <c r="E51" s="117"/>
      <c r="F51" s="117"/>
      <c r="G51" s="117"/>
    </row>
    <row r="52" spans="1:15" x14ac:dyDescent="0.25">
      <c r="A52" s="117"/>
      <c r="B52" s="117"/>
      <c r="C52" s="117"/>
      <c r="D52" s="117"/>
      <c r="E52" s="117"/>
      <c r="F52" s="117"/>
      <c r="G52" s="117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H28" sqref="H28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83" t="s">
        <v>0</v>
      </c>
      <c r="C5" s="183"/>
      <c r="D5" s="183"/>
      <c r="E5" s="183"/>
      <c r="F5" s="183"/>
      <c r="G5" s="183"/>
      <c r="H5" s="32"/>
      <c r="I5" s="14"/>
      <c r="J5" s="14"/>
      <c r="K5" s="14"/>
      <c r="L5" s="14"/>
      <c r="M5" s="14"/>
      <c r="N5" s="14"/>
    </row>
    <row r="6" spans="2:14" ht="15.75" x14ac:dyDescent="0.25">
      <c r="B6" s="196" t="s">
        <v>58</v>
      </c>
      <c r="C6" s="196"/>
      <c r="D6" s="196"/>
      <c r="E6" s="196"/>
      <c r="F6" s="196"/>
      <c r="G6" s="196"/>
      <c r="H6" s="33"/>
    </row>
    <row r="7" spans="2:14" ht="15.75" x14ac:dyDescent="0.25">
      <c r="B7" s="183" t="s">
        <v>9</v>
      </c>
      <c r="C7" s="183"/>
      <c r="D7" s="183"/>
      <c r="E7" s="183"/>
      <c r="F7" s="183"/>
      <c r="G7" s="183"/>
      <c r="H7" s="33"/>
    </row>
    <row r="8" spans="2:14" ht="15.75" x14ac:dyDescent="0.25">
      <c r="B8" s="196" t="s">
        <v>162</v>
      </c>
      <c r="C8" s="196"/>
      <c r="D8" s="196"/>
      <c r="E8" s="196"/>
      <c r="F8" s="196"/>
      <c r="G8" s="196"/>
      <c r="H8" s="33"/>
    </row>
    <row r="9" spans="2:14" ht="15.75" x14ac:dyDescent="0.25">
      <c r="B9" s="196" t="s">
        <v>86</v>
      </c>
      <c r="C9" s="196"/>
      <c r="D9" s="196"/>
      <c r="E9" s="196"/>
      <c r="F9" s="196"/>
      <c r="G9" s="196"/>
      <c r="H9" s="33"/>
    </row>
    <row r="10" spans="2:14" ht="15.75" x14ac:dyDescent="0.25">
      <c r="B10" s="191" t="s">
        <v>87</v>
      </c>
      <c r="C10" s="191"/>
      <c r="D10" s="191"/>
      <c r="E10" s="191"/>
      <c r="F10" s="191"/>
      <c r="G10" s="191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theme="9" tint="0.39997558519241921"/>
    <pageSetUpPr fitToPage="1"/>
  </sheetPr>
  <dimension ref="B2:N133"/>
  <sheetViews>
    <sheetView topLeftCell="B40" workbookViewId="0">
      <selection activeCell="N11" sqref="N11"/>
    </sheetView>
  </sheetViews>
  <sheetFormatPr defaultColWidth="19.140625" defaultRowHeight="15" x14ac:dyDescent="0.25"/>
  <cols>
    <col min="1" max="1" width="0" hidden="1" customWidth="1"/>
    <col min="2" max="2" width="10.7109375" style="144" bestFit="1" customWidth="1"/>
    <col min="3" max="3" width="8.140625" bestFit="1" customWidth="1"/>
    <col min="4" max="4" width="37.7109375" style="25" bestFit="1" customWidth="1"/>
    <col min="5" max="5" width="12.28515625" style="25" bestFit="1" customWidth="1"/>
    <col min="6" max="6" width="10.28515625" style="25" bestFit="1" customWidth="1"/>
    <col min="7" max="7" width="15.85546875" bestFit="1" customWidth="1"/>
    <col min="8" max="8" width="18.85546875" bestFit="1" customWidth="1"/>
    <col min="9" max="9" width="9" style="134" bestFit="1" customWidth="1"/>
    <col min="10" max="10" width="18" bestFit="1" customWidth="1"/>
    <col min="11" max="11" width="9.5703125" style="5" bestFit="1" customWidth="1"/>
    <col min="12" max="12" width="11.5703125" style="134" bestFit="1" customWidth="1"/>
  </cols>
  <sheetData>
    <row r="2" spans="2:12" x14ac:dyDescent="0.25">
      <c r="G2" s="174"/>
    </row>
    <row r="3" spans="2:12" x14ac:dyDescent="0.25">
      <c r="B3" s="142"/>
      <c r="C3" s="132"/>
      <c r="D3" s="132"/>
      <c r="E3" s="132"/>
      <c r="F3" s="197" t="s">
        <v>122</v>
      </c>
      <c r="G3" s="197"/>
      <c r="H3" s="197"/>
      <c r="I3" s="197"/>
      <c r="J3" s="139"/>
      <c r="K3" s="136"/>
      <c r="L3" s="135"/>
    </row>
    <row r="4" spans="2:12" x14ac:dyDescent="0.25">
      <c r="B4" s="142" t="s">
        <v>14</v>
      </c>
      <c r="C4" s="132" t="s">
        <v>115</v>
      </c>
      <c r="D4" s="132" t="s">
        <v>116</v>
      </c>
      <c r="E4" s="132" t="s">
        <v>123</v>
      </c>
      <c r="F4" s="132" t="s">
        <v>114</v>
      </c>
      <c r="G4" s="132" t="s">
        <v>117</v>
      </c>
      <c r="H4" s="132" t="s">
        <v>118</v>
      </c>
      <c r="I4" s="135" t="s">
        <v>113</v>
      </c>
      <c r="J4" s="132" t="s">
        <v>119</v>
      </c>
      <c r="K4" s="137" t="s">
        <v>120</v>
      </c>
      <c r="L4" s="135" t="s">
        <v>112</v>
      </c>
    </row>
    <row r="5" spans="2:12" x14ac:dyDescent="0.25">
      <c r="B5" s="140">
        <v>45047</v>
      </c>
      <c r="C5" s="25">
        <v>1021</v>
      </c>
      <c r="D5" s="25" t="str">
        <f>+[1]Existencia!$D$24</f>
        <v>Sobres Manila 81/2 X 11</v>
      </c>
      <c r="E5" s="25" t="s">
        <v>124</v>
      </c>
      <c r="F5" s="25">
        <v>5</v>
      </c>
      <c r="G5" s="25" t="s">
        <v>125</v>
      </c>
      <c r="H5" s="25" t="s">
        <v>126</v>
      </c>
      <c r="I5" s="162">
        <f>+[1]Existencia!$I$24</f>
        <v>2.1</v>
      </c>
      <c r="J5" s="141">
        <f t="shared" ref="J5:J26" si="0">+F5*I5</f>
        <v>10.5</v>
      </c>
      <c r="K5" s="5">
        <f>+J5*0.18</f>
        <v>1.89</v>
      </c>
      <c r="L5" s="134">
        <f>+J5+K5</f>
        <v>12.39</v>
      </c>
    </row>
    <row r="6" spans="2:12" x14ac:dyDescent="0.25">
      <c r="B6" s="140">
        <v>45047</v>
      </c>
      <c r="C6" s="25">
        <v>1010</v>
      </c>
      <c r="D6" s="25" t="str">
        <f>+[1]Existencia!$D$14</f>
        <v xml:space="preserve">Folder 8½ X 11 </v>
      </c>
      <c r="E6" s="25" t="s">
        <v>124</v>
      </c>
      <c r="F6" s="25">
        <v>10</v>
      </c>
      <c r="G6" s="25" t="s">
        <v>127</v>
      </c>
      <c r="H6" s="25" t="s">
        <v>126</v>
      </c>
      <c r="I6" s="162">
        <f>+[1]Existencia!$I$14</f>
        <v>3.15</v>
      </c>
      <c r="J6" s="141">
        <f t="shared" si="0"/>
        <v>31.5</v>
      </c>
      <c r="K6" s="5">
        <f t="shared" ref="K6:K58" si="1">+J6*0.18</f>
        <v>5.67</v>
      </c>
      <c r="L6" s="134">
        <f t="shared" ref="L6:L59" si="2">+J6+K6</f>
        <v>37.17</v>
      </c>
    </row>
    <row r="7" spans="2:12" x14ac:dyDescent="0.25">
      <c r="B7" s="140">
        <v>45047</v>
      </c>
      <c r="C7" s="25">
        <v>1010</v>
      </c>
      <c r="D7" s="25" t="str">
        <f>+D6</f>
        <v xml:space="preserve">Folder 8½ X 11 </v>
      </c>
      <c r="E7" s="25" t="s">
        <v>124</v>
      </c>
      <c r="F7" s="25">
        <v>15</v>
      </c>
      <c r="G7" s="25" t="s">
        <v>127</v>
      </c>
      <c r="H7" s="25" t="s">
        <v>128</v>
      </c>
      <c r="I7" s="162">
        <f>+I6</f>
        <v>3.15</v>
      </c>
      <c r="J7" s="141">
        <f t="shared" si="0"/>
        <v>47.25</v>
      </c>
      <c r="K7" s="5">
        <f t="shared" si="1"/>
        <v>8.504999999999999</v>
      </c>
      <c r="L7" s="134">
        <f t="shared" si="2"/>
        <v>55.754999999999995</v>
      </c>
    </row>
    <row r="8" spans="2:12" x14ac:dyDescent="0.25">
      <c r="B8" s="140">
        <v>45047</v>
      </c>
      <c r="C8" s="25">
        <v>1037</v>
      </c>
      <c r="D8" s="25" t="str">
        <f>+[1]Existencia!$D$39</f>
        <v>Lapiceros Azules Pelikan Pointec</v>
      </c>
      <c r="E8" s="25" t="s">
        <v>124</v>
      </c>
      <c r="F8" s="25">
        <v>2</v>
      </c>
      <c r="G8" s="25" t="s">
        <v>127</v>
      </c>
      <c r="H8" s="25" t="s">
        <v>128</v>
      </c>
      <c r="I8" s="162">
        <f>+[1]Existencia!$I$39</f>
        <v>9</v>
      </c>
      <c r="J8" s="141">
        <f t="shared" si="0"/>
        <v>18</v>
      </c>
      <c r="K8" s="5">
        <f t="shared" si="1"/>
        <v>3.2399999999999998</v>
      </c>
      <c r="L8" s="134">
        <f t="shared" si="2"/>
        <v>21.24</v>
      </c>
    </row>
    <row r="9" spans="2:12" x14ac:dyDescent="0.25">
      <c r="B9" s="140">
        <v>45047</v>
      </c>
      <c r="C9" s="25">
        <v>1075</v>
      </c>
      <c r="D9" s="25" t="str">
        <f>+[1]Existencia!$D$66</f>
        <v>Post-It Memo Tip 3x3</v>
      </c>
      <c r="E9" s="25" t="s">
        <v>124</v>
      </c>
      <c r="F9" s="25">
        <v>1</v>
      </c>
      <c r="G9" s="25" t="s">
        <v>127</v>
      </c>
      <c r="H9" s="25" t="s">
        <v>128</v>
      </c>
      <c r="I9" s="162">
        <f>+[1]Existencia!$I$66</f>
        <v>13.76</v>
      </c>
      <c r="J9" s="141">
        <f t="shared" si="0"/>
        <v>13.76</v>
      </c>
      <c r="K9" s="5">
        <f t="shared" si="1"/>
        <v>2.4767999999999999</v>
      </c>
      <c r="L9" s="134">
        <f t="shared" si="2"/>
        <v>16.236799999999999</v>
      </c>
    </row>
    <row r="10" spans="2:12" x14ac:dyDescent="0.25">
      <c r="B10" s="140">
        <v>45047</v>
      </c>
      <c r="C10" s="25">
        <v>1021</v>
      </c>
      <c r="D10" s="25" t="str">
        <f>+D5</f>
        <v>Sobres Manila 81/2 X 11</v>
      </c>
      <c r="E10" s="25" t="s">
        <v>124</v>
      </c>
      <c r="F10" s="25">
        <v>10</v>
      </c>
      <c r="G10" s="25" t="s">
        <v>127</v>
      </c>
      <c r="H10" s="25" t="s">
        <v>128</v>
      </c>
      <c r="I10" s="162">
        <f>+I7</f>
        <v>3.15</v>
      </c>
      <c r="J10" s="141">
        <f>+J5</f>
        <v>10.5</v>
      </c>
      <c r="K10" s="5">
        <f t="shared" si="1"/>
        <v>1.89</v>
      </c>
      <c r="L10" s="163">
        <f t="shared" si="2"/>
        <v>12.39</v>
      </c>
    </row>
    <row r="11" spans="2:12" x14ac:dyDescent="0.25">
      <c r="B11" s="140">
        <v>45078</v>
      </c>
      <c r="C11" s="25">
        <v>1070</v>
      </c>
      <c r="D11" s="25" t="str">
        <f>+[1]Existencia!$D$61</f>
        <v>Memoria USB16GB</v>
      </c>
      <c r="E11" s="25" t="s">
        <v>129</v>
      </c>
      <c r="F11" s="25">
        <v>1</v>
      </c>
      <c r="G11" s="25" t="s">
        <v>127</v>
      </c>
      <c r="H11" s="25" t="s">
        <v>130</v>
      </c>
      <c r="I11" s="162">
        <f>+[1]Existencia!$I$61</f>
        <v>395</v>
      </c>
      <c r="J11" s="141">
        <f t="shared" si="0"/>
        <v>395</v>
      </c>
      <c r="K11" s="5">
        <f t="shared" si="1"/>
        <v>71.099999999999994</v>
      </c>
      <c r="L11" s="134">
        <f t="shared" si="2"/>
        <v>466.1</v>
      </c>
    </row>
    <row r="12" spans="2:12" x14ac:dyDescent="0.25">
      <c r="B12" s="140">
        <v>45078</v>
      </c>
      <c r="C12" s="25">
        <v>1100</v>
      </c>
      <c r="D12" s="25" t="str">
        <f>+[1]Existencia!$D$90</f>
        <v>Pilas AAA paquete de 2/1</v>
      </c>
      <c r="E12" s="25" t="s">
        <v>129</v>
      </c>
      <c r="F12" s="25">
        <v>2</v>
      </c>
      <c r="G12" s="25" t="s">
        <v>127</v>
      </c>
      <c r="H12" s="25" t="s">
        <v>131</v>
      </c>
      <c r="I12" s="162">
        <f>+[1]Existencia!$I$90</f>
        <v>118</v>
      </c>
      <c r="J12" s="141">
        <f t="shared" si="0"/>
        <v>236</v>
      </c>
      <c r="K12" s="5">
        <f t="shared" si="1"/>
        <v>42.48</v>
      </c>
      <c r="L12" s="134">
        <f t="shared" si="2"/>
        <v>278.48</v>
      </c>
    </row>
    <row r="13" spans="2:12" x14ac:dyDescent="0.25">
      <c r="B13" s="140">
        <v>45200</v>
      </c>
      <c r="C13" s="25">
        <v>1028</v>
      </c>
      <c r="D13" s="25" t="str">
        <f>+[1]Existencia!$D$30</f>
        <v xml:space="preserve">Felpas Azules Gel Uniball Impact </v>
      </c>
      <c r="E13" s="25" t="s">
        <v>124</v>
      </c>
      <c r="F13" s="25">
        <v>2</v>
      </c>
      <c r="G13" s="25" t="s">
        <v>127</v>
      </c>
      <c r="H13" s="25" t="s">
        <v>132</v>
      </c>
      <c r="I13" s="162">
        <f>+[1]Existencia!$I$30</f>
        <v>185</v>
      </c>
      <c r="J13" s="141">
        <f t="shared" si="0"/>
        <v>370</v>
      </c>
      <c r="K13" s="5">
        <v>0</v>
      </c>
      <c r="L13" s="134">
        <f t="shared" si="2"/>
        <v>370</v>
      </c>
    </row>
    <row r="14" spans="2:12" x14ac:dyDescent="0.25">
      <c r="B14" s="140">
        <v>45200</v>
      </c>
      <c r="C14" s="25">
        <v>1037</v>
      </c>
      <c r="D14" s="25" t="str">
        <f>+[1]Existencia!$D$39</f>
        <v>Lapiceros Azules Pelikan Pointec</v>
      </c>
      <c r="E14" s="25" t="s">
        <v>124</v>
      </c>
      <c r="F14" s="25">
        <v>3</v>
      </c>
      <c r="G14" s="25" t="s">
        <v>127</v>
      </c>
      <c r="H14" s="25" t="s">
        <v>132</v>
      </c>
      <c r="I14" s="162">
        <f>+[1]Existencia!$I$39</f>
        <v>9</v>
      </c>
      <c r="J14" s="141">
        <f t="shared" si="0"/>
        <v>27</v>
      </c>
      <c r="K14" s="5">
        <f t="shared" si="1"/>
        <v>4.8599999999999994</v>
      </c>
      <c r="L14" s="134">
        <f t="shared" si="2"/>
        <v>31.86</v>
      </c>
    </row>
    <row r="15" spans="2:12" x14ac:dyDescent="0.25">
      <c r="B15" s="140">
        <v>45200</v>
      </c>
      <c r="C15" s="25">
        <v>1063</v>
      </c>
      <c r="D15" s="25" t="str">
        <f>+[1]Existencia!$D$57</f>
        <v>Cinta adhesiva de 3/4</v>
      </c>
      <c r="E15" s="25" t="s">
        <v>124</v>
      </c>
      <c r="F15" s="25">
        <v>1</v>
      </c>
      <c r="G15" s="25" t="s">
        <v>127</v>
      </c>
      <c r="H15" s="25" t="s">
        <v>133</v>
      </c>
      <c r="I15" s="162">
        <f>+[1]Existencia!$I$57</f>
        <v>88</v>
      </c>
      <c r="J15" s="141">
        <f t="shared" si="0"/>
        <v>88</v>
      </c>
      <c r="K15" s="5">
        <f t="shared" si="1"/>
        <v>15.84</v>
      </c>
      <c r="L15" s="134">
        <f t="shared" si="2"/>
        <v>103.84</v>
      </c>
    </row>
    <row r="16" spans="2:12" x14ac:dyDescent="0.25">
      <c r="B16" s="140">
        <v>45231</v>
      </c>
      <c r="C16" s="25">
        <v>2014</v>
      </c>
      <c r="D16" s="25" t="str">
        <f>+[1]Existencia!$D$142</f>
        <v>Vasos de papel No. 4</v>
      </c>
      <c r="E16" s="25" t="s">
        <v>134</v>
      </c>
      <c r="F16" s="25">
        <v>3</v>
      </c>
      <c r="G16" s="25" t="s">
        <v>135</v>
      </c>
      <c r="H16" s="25" t="s">
        <v>136</v>
      </c>
      <c r="I16" s="162">
        <f>+[1]Existencia!$I$142</f>
        <v>92</v>
      </c>
      <c r="J16" s="141">
        <f t="shared" si="0"/>
        <v>276</v>
      </c>
      <c r="K16" s="5">
        <f t="shared" si="1"/>
        <v>49.68</v>
      </c>
      <c r="L16" s="134">
        <f t="shared" si="2"/>
        <v>325.68</v>
      </c>
    </row>
    <row r="17" spans="2:12" x14ac:dyDescent="0.25">
      <c r="B17" s="140">
        <v>45231</v>
      </c>
      <c r="C17" s="25">
        <v>2024</v>
      </c>
      <c r="D17" s="25" t="str">
        <f>+[1]Existencia!$D$154</f>
        <v>Vasos de pepel No.7</v>
      </c>
      <c r="E17" s="25" t="s">
        <v>134</v>
      </c>
      <c r="F17" s="25">
        <v>3</v>
      </c>
      <c r="G17" s="25" t="s">
        <v>135</v>
      </c>
      <c r="H17" s="25" t="s">
        <v>136</v>
      </c>
      <c r="I17" s="162">
        <f>+[1]Existencia!$I$154</f>
        <v>225</v>
      </c>
      <c r="J17" s="141">
        <f t="shared" si="0"/>
        <v>675</v>
      </c>
      <c r="K17" s="5">
        <f t="shared" si="1"/>
        <v>121.5</v>
      </c>
      <c r="L17" s="134">
        <f t="shared" si="2"/>
        <v>796.5</v>
      </c>
    </row>
    <row r="18" spans="2:12" x14ac:dyDescent="0.25">
      <c r="B18" s="140">
        <v>45231</v>
      </c>
      <c r="C18" s="25">
        <v>2027</v>
      </c>
      <c r="D18" s="25" t="str">
        <f>+[1]Existencia!$D$156</f>
        <v>Vasos Plasticos No. 10</v>
      </c>
      <c r="E18" s="25" t="s">
        <v>134</v>
      </c>
      <c r="F18" s="25">
        <v>3</v>
      </c>
      <c r="G18" s="25" t="s">
        <v>135</v>
      </c>
      <c r="H18" s="25" t="s">
        <v>136</v>
      </c>
      <c r="I18" s="162">
        <f>+[1]Existencia!$I$156</f>
        <v>138</v>
      </c>
      <c r="J18" s="141">
        <f t="shared" si="0"/>
        <v>414</v>
      </c>
      <c r="K18" s="5">
        <f t="shared" si="1"/>
        <v>74.52</v>
      </c>
      <c r="L18" s="134">
        <f t="shared" si="2"/>
        <v>488.52</v>
      </c>
    </row>
    <row r="19" spans="2:12" x14ac:dyDescent="0.25">
      <c r="B19" s="140">
        <v>45231</v>
      </c>
      <c r="C19" s="25">
        <v>2042</v>
      </c>
      <c r="D19" s="25" t="str">
        <f>+[1]Existencia!$D$177</f>
        <v>Guantes para limpieza</v>
      </c>
      <c r="E19" s="25" t="s">
        <v>137</v>
      </c>
      <c r="F19" s="25">
        <v>1</v>
      </c>
      <c r="G19" s="25" t="s">
        <v>127</v>
      </c>
      <c r="H19" s="25" t="s">
        <v>136</v>
      </c>
      <c r="I19" s="162">
        <f>+[1]Existencia!$I$177</f>
        <v>95</v>
      </c>
      <c r="J19" s="141">
        <f t="shared" si="0"/>
        <v>95</v>
      </c>
      <c r="K19" s="5">
        <f t="shared" si="1"/>
        <v>17.099999999999998</v>
      </c>
      <c r="L19" s="134">
        <f t="shared" si="2"/>
        <v>112.1</v>
      </c>
    </row>
    <row r="20" spans="2:12" x14ac:dyDescent="0.25">
      <c r="B20" s="140">
        <v>45231</v>
      </c>
      <c r="C20" s="25">
        <v>2059</v>
      </c>
      <c r="D20" s="25" t="str">
        <f>+[1]Existencia!$D$201</f>
        <v>Cloro de marca</v>
      </c>
      <c r="E20" s="25" t="s">
        <v>137</v>
      </c>
      <c r="F20" s="25">
        <v>1</v>
      </c>
      <c r="G20" s="25" t="s">
        <v>138</v>
      </c>
      <c r="H20" s="25" t="s">
        <v>136</v>
      </c>
      <c r="I20" s="162">
        <f>+[1]Existencia!$I$201</f>
        <v>135</v>
      </c>
      <c r="J20" s="141">
        <f t="shared" si="0"/>
        <v>135</v>
      </c>
      <c r="K20" s="5">
        <f t="shared" si="1"/>
        <v>24.3</v>
      </c>
      <c r="L20" s="134">
        <f t="shared" si="2"/>
        <v>159.30000000000001</v>
      </c>
    </row>
    <row r="21" spans="2:12" x14ac:dyDescent="0.25">
      <c r="B21" s="140">
        <v>45231</v>
      </c>
      <c r="C21" s="25">
        <v>2037</v>
      </c>
      <c r="D21" s="25" t="str">
        <f>+[1]Existencia!$D$168</f>
        <v>Detergente Liquido para pisos</v>
      </c>
      <c r="E21" s="25" t="s">
        <v>137</v>
      </c>
      <c r="F21" s="25">
        <v>1</v>
      </c>
      <c r="G21" s="25" t="s">
        <v>138</v>
      </c>
      <c r="H21" s="25" t="s">
        <v>136</v>
      </c>
      <c r="I21" s="162">
        <f>+[1]Existencia!$I$168</f>
        <v>160</v>
      </c>
      <c r="J21" s="141">
        <f t="shared" si="0"/>
        <v>160</v>
      </c>
      <c r="K21" s="5">
        <f t="shared" si="1"/>
        <v>28.799999999999997</v>
      </c>
      <c r="L21" s="134">
        <f t="shared" si="2"/>
        <v>188.8</v>
      </c>
    </row>
    <row r="22" spans="2:12" x14ac:dyDescent="0.25">
      <c r="B22" s="140">
        <v>45231</v>
      </c>
      <c r="C22" s="25">
        <v>2053</v>
      </c>
      <c r="D22" s="25" t="str">
        <f>+[1]Existencia!$D$192</f>
        <v>Fundas negras baño</v>
      </c>
      <c r="E22" s="25" t="s">
        <v>134</v>
      </c>
      <c r="F22" s="25">
        <v>2</v>
      </c>
      <c r="G22" s="25" t="s">
        <v>135</v>
      </c>
      <c r="H22" s="25" t="s">
        <v>136</v>
      </c>
      <c r="I22" s="162">
        <f>+[1]Existencia!$I$192</f>
        <v>299</v>
      </c>
      <c r="J22" s="141">
        <f t="shared" si="0"/>
        <v>598</v>
      </c>
      <c r="K22" s="5">
        <f t="shared" si="1"/>
        <v>107.64</v>
      </c>
      <c r="L22" s="134">
        <f t="shared" si="2"/>
        <v>705.64</v>
      </c>
    </row>
    <row r="23" spans="2:12" x14ac:dyDescent="0.25">
      <c r="B23" s="140">
        <v>45231</v>
      </c>
      <c r="C23" s="25">
        <v>2032</v>
      </c>
      <c r="D23" s="25" t="str">
        <f>+[1]Existencia!$D$163</f>
        <v>Fundas blancas para cocina</v>
      </c>
      <c r="E23" s="25" t="s">
        <v>134</v>
      </c>
      <c r="F23" s="25">
        <v>2</v>
      </c>
      <c r="G23" s="25" t="s">
        <v>135</v>
      </c>
      <c r="H23" s="25" t="s">
        <v>136</v>
      </c>
      <c r="I23" s="162">
        <f>+[1]Existencia!$I$163</f>
        <v>105</v>
      </c>
      <c r="J23" s="141">
        <f t="shared" si="0"/>
        <v>210</v>
      </c>
      <c r="K23" s="5">
        <f t="shared" si="1"/>
        <v>37.799999999999997</v>
      </c>
      <c r="L23" s="134">
        <f t="shared" si="2"/>
        <v>247.8</v>
      </c>
    </row>
    <row r="24" spans="2:12" x14ac:dyDescent="0.25">
      <c r="B24" s="140">
        <v>45261</v>
      </c>
      <c r="C24" s="25">
        <v>2124</v>
      </c>
      <c r="D24" s="25" t="str">
        <f>+[1]Existencia!$D$224</f>
        <v>jabon de mano</v>
      </c>
      <c r="E24" s="25" t="s">
        <v>137</v>
      </c>
      <c r="F24" s="25">
        <v>1</v>
      </c>
      <c r="G24" s="25" t="s">
        <v>138</v>
      </c>
      <c r="H24" s="25" t="s">
        <v>136</v>
      </c>
      <c r="I24" s="162">
        <f>+[1]Existencia!$I$224</f>
        <v>198</v>
      </c>
      <c r="J24" s="141">
        <f t="shared" si="0"/>
        <v>198</v>
      </c>
      <c r="K24" s="5">
        <f t="shared" si="1"/>
        <v>35.64</v>
      </c>
      <c r="L24" s="134">
        <f t="shared" si="2"/>
        <v>233.64</v>
      </c>
    </row>
    <row r="25" spans="2:12" x14ac:dyDescent="0.25">
      <c r="B25" s="140">
        <v>45261</v>
      </c>
      <c r="C25" s="25">
        <v>2040</v>
      </c>
      <c r="D25" s="25" t="str">
        <f>+[1]Existencia!$D$174</f>
        <v xml:space="preserve">Lavaplatos liquido </v>
      </c>
      <c r="E25" s="25" t="s">
        <v>137</v>
      </c>
      <c r="F25" s="25">
        <v>2</v>
      </c>
      <c r="G25" s="25" t="s">
        <v>127</v>
      </c>
      <c r="H25" s="25" t="s">
        <v>136</v>
      </c>
      <c r="I25" s="162">
        <f>+[1]Existencia!$I$174</f>
        <v>190</v>
      </c>
      <c r="J25" s="141">
        <f t="shared" si="0"/>
        <v>380</v>
      </c>
      <c r="K25" s="5">
        <f t="shared" si="1"/>
        <v>68.399999999999991</v>
      </c>
      <c r="L25" s="134">
        <f t="shared" si="2"/>
        <v>448.4</v>
      </c>
    </row>
    <row r="26" spans="2:12" x14ac:dyDescent="0.25">
      <c r="B26" s="144" t="s">
        <v>139</v>
      </c>
      <c r="C26" s="25">
        <v>1077</v>
      </c>
      <c r="D26" s="25" t="str">
        <f>+[1]Existencia!$D$69</f>
        <v>Post It Mini Memo Tip 1 1/2x2 (pequeño)</v>
      </c>
      <c r="E26" s="25" t="s">
        <v>124</v>
      </c>
      <c r="F26" s="25">
        <v>2</v>
      </c>
      <c r="G26" s="25" t="s">
        <v>127</v>
      </c>
      <c r="H26" s="25" t="s">
        <v>140</v>
      </c>
      <c r="I26" s="162">
        <f>+[1]Existencia!$I$69</f>
        <v>23.25</v>
      </c>
      <c r="J26" s="141">
        <f t="shared" si="0"/>
        <v>46.5</v>
      </c>
      <c r="K26" s="5">
        <f t="shared" si="1"/>
        <v>8.3699999999999992</v>
      </c>
      <c r="L26" s="134">
        <f t="shared" si="2"/>
        <v>54.87</v>
      </c>
    </row>
    <row r="27" spans="2:12" x14ac:dyDescent="0.25">
      <c r="B27" s="140">
        <v>45261</v>
      </c>
      <c r="C27" s="143">
        <v>1126</v>
      </c>
      <c r="D27" s="25" t="str">
        <f>+[1]Existencia!$D$109</f>
        <v>Carpetas vinyl 4"</v>
      </c>
      <c r="E27" s="25" t="s">
        <v>124</v>
      </c>
      <c r="F27" s="25">
        <v>1</v>
      </c>
      <c r="G27" s="25" t="s">
        <v>127</v>
      </c>
      <c r="H27" s="25" t="s">
        <v>141</v>
      </c>
      <c r="I27" s="134">
        <f>+[1]Existencia!$I$109</f>
        <v>330.1</v>
      </c>
      <c r="J27" s="141">
        <f>+F27*I27</f>
        <v>330.1</v>
      </c>
      <c r="K27" s="5">
        <f t="shared" si="1"/>
        <v>59.417999999999999</v>
      </c>
      <c r="L27" s="134">
        <f>+J27+K27</f>
        <v>389.51800000000003</v>
      </c>
    </row>
    <row r="28" spans="2:12" x14ac:dyDescent="0.25">
      <c r="B28" s="140">
        <v>45261</v>
      </c>
      <c r="C28" s="143">
        <v>1125</v>
      </c>
      <c r="D28" s="25" t="str">
        <f>+[1]Existencia!$D$108</f>
        <v>Carpetas vinyl 3"</v>
      </c>
      <c r="E28" s="25" t="s">
        <v>124</v>
      </c>
      <c r="F28" s="25">
        <v>2</v>
      </c>
      <c r="G28" s="25" t="s">
        <v>127</v>
      </c>
      <c r="H28" s="25" t="s">
        <v>141</v>
      </c>
      <c r="I28" s="134">
        <f>+[1]Existencia!$I$108</f>
        <v>288.14</v>
      </c>
      <c r="J28" s="141">
        <f t="shared" ref="J28:J59" si="3">+F28*I28</f>
        <v>576.28</v>
      </c>
      <c r="K28" s="5">
        <f t="shared" si="1"/>
        <v>103.73039999999999</v>
      </c>
      <c r="L28" s="134">
        <f t="shared" si="2"/>
        <v>680.0104</v>
      </c>
    </row>
    <row r="29" spans="2:12" x14ac:dyDescent="0.25">
      <c r="B29" s="140">
        <v>45261</v>
      </c>
      <c r="C29" s="143">
        <v>1063</v>
      </c>
      <c r="D29" s="25" t="str">
        <f>+[1]Existencia!$D$57</f>
        <v>Cinta adhesiva de 3/4</v>
      </c>
      <c r="E29" s="25" t="s">
        <v>124</v>
      </c>
      <c r="F29" s="25">
        <v>1</v>
      </c>
      <c r="G29" s="25" t="s">
        <v>127</v>
      </c>
      <c r="H29" s="25" t="s">
        <v>142</v>
      </c>
      <c r="I29" s="134">
        <f>+[1]Existencia!$I$57</f>
        <v>88</v>
      </c>
      <c r="J29" s="141">
        <f t="shared" si="3"/>
        <v>88</v>
      </c>
      <c r="K29" s="5">
        <f t="shared" si="1"/>
        <v>15.84</v>
      </c>
      <c r="L29" s="134">
        <f t="shared" si="2"/>
        <v>103.84</v>
      </c>
    </row>
    <row r="30" spans="2:12" x14ac:dyDescent="0.25">
      <c r="B30" s="140">
        <v>45261</v>
      </c>
      <c r="C30" s="143">
        <v>1043</v>
      </c>
      <c r="D30" s="25" t="str">
        <f>+[1]Existencia!$D$43</f>
        <v>Grapas standard</v>
      </c>
      <c r="E30" s="25" t="s">
        <v>124</v>
      </c>
      <c r="F30" s="25">
        <v>1</v>
      </c>
      <c r="G30" s="25" t="s">
        <v>127</v>
      </c>
      <c r="H30" s="25" t="s">
        <v>142</v>
      </c>
      <c r="I30" s="134">
        <f>+[1]Existencia!$I$43</f>
        <v>40</v>
      </c>
      <c r="J30" s="141">
        <f t="shared" si="3"/>
        <v>40</v>
      </c>
      <c r="K30" s="5">
        <f t="shared" si="1"/>
        <v>7.1999999999999993</v>
      </c>
      <c r="L30" s="134">
        <f t="shared" si="2"/>
        <v>47.2</v>
      </c>
    </row>
    <row r="31" spans="2:12" x14ac:dyDescent="0.25">
      <c r="B31" s="140" t="s">
        <v>143</v>
      </c>
      <c r="C31" s="143">
        <v>2016</v>
      </c>
      <c r="D31" s="25" t="str">
        <f>+[1]Existencia!$D$143</f>
        <v>Servilletas C-Fold</v>
      </c>
      <c r="E31" s="25" t="s">
        <v>144</v>
      </c>
      <c r="F31" s="25">
        <v>8</v>
      </c>
      <c r="G31" s="25" t="s">
        <v>135</v>
      </c>
      <c r="H31" s="25" t="s">
        <v>136</v>
      </c>
      <c r="I31" s="134">
        <f>+[1]Existencia!$I$143</f>
        <v>159</v>
      </c>
      <c r="J31" s="141">
        <f t="shared" si="3"/>
        <v>1272</v>
      </c>
      <c r="K31" s="5">
        <f t="shared" si="1"/>
        <v>228.95999999999998</v>
      </c>
      <c r="L31" s="134">
        <f t="shared" si="2"/>
        <v>1500.96</v>
      </c>
    </row>
    <row r="32" spans="2:12" x14ac:dyDescent="0.25">
      <c r="B32" s="140" t="s">
        <v>143</v>
      </c>
      <c r="C32" s="143">
        <v>2038</v>
      </c>
      <c r="D32" s="25" t="str">
        <f>+[1]Existencia!$D$170</f>
        <v>Desinfectante/ambientador</v>
      </c>
      <c r="E32" s="25" t="s">
        <v>137</v>
      </c>
      <c r="F32" s="25">
        <v>1</v>
      </c>
      <c r="G32" s="25" t="s">
        <v>127</v>
      </c>
      <c r="H32" s="25" t="s">
        <v>136</v>
      </c>
      <c r="I32" s="134">
        <f>+[1]Existencia!$I$170</f>
        <v>215</v>
      </c>
      <c r="J32" s="141">
        <f t="shared" si="3"/>
        <v>215</v>
      </c>
      <c r="K32" s="5">
        <f t="shared" si="1"/>
        <v>38.699999999999996</v>
      </c>
      <c r="L32" s="134">
        <f t="shared" si="2"/>
        <v>253.7</v>
      </c>
    </row>
    <row r="33" spans="2:12" x14ac:dyDescent="0.25">
      <c r="B33" s="140" t="s">
        <v>145</v>
      </c>
      <c r="C33" s="143">
        <v>1101</v>
      </c>
      <c r="D33" s="25" t="str">
        <f>+[1]Existencia!$D$91</f>
        <v>Pilas AA paquete de 2/1</v>
      </c>
      <c r="E33" s="25" t="s">
        <v>129</v>
      </c>
      <c r="F33" s="25">
        <v>1</v>
      </c>
      <c r="G33" s="25" t="s">
        <v>127</v>
      </c>
      <c r="H33" s="25" t="s">
        <v>131</v>
      </c>
      <c r="I33" s="134">
        <f>+[1]Existencia!$I$91</f>
        <v>118</v>
      </c>
      <c r="J33" s="141">
        <f t="shared" si="3"/>
        <v>118</v>
      </c>
      <c r="K33" s="5">
        <f t="shared" si="1"/>
        <v>21.24</v>
      </c>
      <c r="L33" s="134">
        <f t="shared" si="2"/>
        <v>139.24</v>
      </c>
    </row>
    <row r="34" spans="2:12" x14ac:dyDescent="0.25">
      <c r="B34" s="140" t="s">
        <v>145</v>
      </c>
      <c r="C34" s="143">
        <v>1100</v>
      </c>
      <c r="D34" s="25" t="str">
        <f>+[1]Existencia!$D$90</f>
        <v>Pilas AAA paquete de 2/1</v>
      </c>
      <c r="E34" s="25" t="s">
        <v>129</v>
      </c>
      <c r="F34" s="25">
        <v>1</v>
      </c>
      <c r="G34" s="25" t="s">
        <v>127</v>
      </c>
      <c r="H34" s="25" t="s">
        <v>131</v>
      </c>
      <c r="I34" s="134">
        <f>+[1]Existencia!$I$90</f>
        <v>118</v>
      </c>
      <c r="J34" s="141">
        <f t="shared" si="3"/>
        <v>118</v>
      </c>
      <c r="K34" s="5">
        <f t="shared" si="1"/>
        <v>21.24</v>
      </c>
      <c r="L34" s="134">
        <f t="shared" si="2"/>
        <v>139.24</v>
      </c>
    </row>
    <row r="35" spans="2:12" x14ac:dyDescent="0.25">
      <c r="B35" s="140" t="s">
        <v>139</v>
      </c>
      <c r="C35" s="143">
        <v>1016</v>
      </c>
      <c r="D35" s="25" t="str">
        <f>+[1]Existencia!$D$20</f>
        <v>Separador con Pestañas (5 Tab Color)</v>
      </c>
      <c r="E35" s="25" t="s">
        <v>124</v>
      </c>
      <c r="F35" s="25">
        <v>3</v>
      </c>
      <c r="G35" s="25" t="s">
        <v>127</v>
      </c>
      <c r="H35" s="25" t="s">
        <v>140</v>
      </c>
      <c r="I35" s="134">
        <f>+[1]Existencia!$I$20</f>
        <v>28</v>
      </c>
      <c r="J35" s="141">
        <f t="shared" si="3"/>
        <v>84</v>
      </c>
      <c r="K35" s="5">
        <f t="shared" si="1"/>
        <v>15.12</v>
      </c>
      <c r="L35" s="134">
        <f t="shared" si="2"/>
        <v>99.12</v>
      </c>
    </row>
    <row r="36" spans="2:12" x14ac:dyDescent="0.25">
      <c r="B36" s="140" t="s">
        <v>139</v>
      </c>
      <c r="C36" s="61">
        <v>1127</v>
      </c>
      <c r="D36" s="25" t="str">
        <f>+[1]Existencia!$D$110</f>
        <v>Carpetas vinyl 5"</v>
      </c>
      <c r="E36" s="25" t="s">
        <v>124</v>
      </c>
      <c r="F36" s="25">
        <v>1</v>
      </c>
      <c r="G36" s="25" t="s">
        <v>127</v>
      </c>
      <c r="H36" s="25" t="s">
        <v>140</v>
      </c>
      <c r="I36" s="134">
        <f>+[1]Existencia!$I$110</f>
        <v>778</v>
      </c>
      <c r="J36" s="141">
        <f t="shared" si="3"/>
        <v>778</v>
      </c>
      <c r="K36" s="5">
        <f t="shared" si="1"/>
        <v>140.04</v>
      </c>
      <c r="L36" s="134">
        <f t="shared" si="2"/>
        <v>918.04</v>
      </c>
    </row>
    <row r="37" spans="2:12" x14ac:dyDescent="0.25">
      <c r="B37" s="140" t="s">
        <v>146</v>
      </c>
      <c r="C37" s="143">
        <v>1028</v>
      </c>
      <c r="D37" s="25" t="str">
        <f>+[1]Existencia!$D$30</f>
        <v xml:space="preserve">Felpas Azules Gel Uniball Impact </v>
      </c>
      <c r="E37" s="25" t="s">
        <v>124</v>
      </c>
      <c r="F37" s="25">
        <v>3</v>
      </c>
      <c r="G37" s="25" t="s">
        <v>127</v>
      </c>
      <c r="H37" s="25" t="s">
        <v>147</v>
      </c>
      <c r="I37" s="134">
        <f>+[1]Existencia!$I$30</f>
        <v>185</v>
      </c>
      <c r="J37" s="141">
        <f t="shared" si="3"/>
        <v>555</v>
      </c>
      <c r="K37" s="5">
        <v>0</v>
      </c>
      <c r="L37" s="134">
        <f t="shared" si="2"/>
        <v>555</v>
      </c>
    </row>
    <row r="38" spans="2:12" x14ac:dyDescent="0.25">
      <c r="B38" s="140" t="s">
        <v>148</v>
      </c>
      <c r="C38" s="61">
        <v>1127</v>
      </c>
      <c r="D38" s="25" t="str">
        <f>+D36</f>
        <v>Carpetas vinyl 5"</v>
      </c>
      <c r="E38" s="25" t="s">
        <v>124</v>
      </c>
      <c r="F38" s="25">
        <v>2</v>
      </c>
      <c r="G38" s="25" t="s">
        <v>127</v>
      </c>
      <c r="H38" s="25" t="s">
        <v>140</v>
      </c>
      <c r="I38" s="134">
        <f>+I36</f>
        <v>778</v>
      </c>
      <c r="J38" s="141">
        <f t="shared" si="3"/>
        <v>1556</v>
      </c>
      <c r="K38" s="5">
        <f t="shared" si="1"/>
        <v>280.08</v>
      </c>
      <c r="L38" s="134">
        <f t="shared" si="2"/>
        <v>1836.08</v>
      </c>
    </row>
    <row r="39" spans="2:12" x14ac:dyDescent="0.25">
      <c r="B39" s="140" t="s">
        <v>146</v>
      </c>
      <c r="C39" s="143">
        <v>1040</v>
      </c>
      <c r="D39" s="25" t="str">
        <f>+[1]Existencia!$D$42</f>
        <v>Grapadora</v>
      </c>
      <c r="E39" s="25" t="s">
        <v>124</v>
      </c>
      <c r="F39" s="25">
        <v>1</v>
      </c>
      <c r="G39" s="25" t="s">
        <v>127</v>
      </c>
      <c r="H39" s="25" t="s">
        <v>140</v>
      </c>
      <c r="I39" s="134">
        <f>+[1]Existencia!$I$42</f>
        <v>459</v>
      </c>
      <c r="J39" s="141">
        <f t="shared" si="3"/>
        <v>459</v>
      </c>
      <c r="K39" s="5">
        <f t="shared" si="1"/>
        <v>82.61999999999999</v>
      </c>
      <c r="L39" s="134">
        <f t="shared" si="2"/>
        <v>541.62</v>
      </c>
    </row>
    <row r="40" spans="2:12" x14ac:dyDescent="0.25">
      <c r="B40" s="140" t="s">
        <v>146</v>
      </c>
      <c r="C40" s="143">
        <v>1044</v>
      </c>
      <c r="D40" s="25" t="str">
        <f>+[1]Existencia!$D$44</f>
        <v>Sacagrapa pequeño</v>
      </c>
      <c r="E40" s="25" t="s">
        <v>124</v>
      </c>
      <c r="F40" s="25">
        <v>1</v>
      </c>
      <c r="G40" s="25" t="s">
        <v>127</v>
      </c>
      <c r="H40" s="25" t="s">
        <v>140</v>
      </c>
      <c r="I40" s="134">
        <f>+I41</f>
        <v>495</v>
      </c>
      <c r="J40" s="141">
        <f t="shared" si="3"/>
        <v>495</v>
      </c>
      <c r="K40" s="5">
        <f t="shared" si="1"/>
        <v>89.1</v>
      </c>
      <c r="L40" s="134">
        <f t="shared" si="2"/>
        <v>584.1</v>
      </c>
    </row>
    <row r="41" spans="2:12" x14ac:dyDescent="0.25">
      <c r="B41" s="140" t="s">
        <v>149</v>
      </c>
      <c r="C41" s="143">
        <v>1071</v>
      </c>
      <c r="D41" s="25" t="str">
        <f>+[1]Existencia!$D$62</f>
        <v>Memoria USB32GB</v>
      </c>
      <c r="E41" s="25" t="s">
        <v>129</v>
      </c>
      <c r="F41" s="25">
        <v>1</v>
      </c>
      <c r="G41" s="25" t="s">
        <v>127</v>
      </c>
      <c r="H41" s="25" t="s">
        <v>150</v>
      </c>
      <c r="I41" s="134">
        <f>+[1]Existencia!$I$62</f>
        <v>495</v>
      </c>
      <c r="J41" s="141">
        <f t="shared" si="3"/>
        <v>495</v>
      </c>
      <c r="K41" s="5">
        <f t="shared" si="1"/>
        <v>89.1</v>
      </c>
      <c r="L41" s="134">
        <f t="shared" si="2"/>
        <v>584.1</v>
      </c>
    </row>
    <row r="42" spans="2:12" x14ac:dyDescent="0.25">
      <c r="B42" s="140" t="s">
        <v>151</v>
      </c>
      <c r="C42" s="143">
        <v>1000</v>
      </c>
      <c r="D42" s="25" t="str">
        <f>+[1]Existencia!$D$7</f>
        <v xml:space="preserve">Papel Bond 8½ X 11 </v>
      </c>
      <c r="E42" s="25" t="s">
        <v>152</v>
      </c>
      <c r="F42" s="25">
        <v>6</v>
      </c>
      <c r="G42" s="25" t="s">
        <v>153</v>
      </c>
      <c r="H42" s="25" t="s">
        <v>154</v>
      </c>
      <c r="I42" s="134">
        <f>+[1]Existencia!$I$7</f>
        <v>305</v>
      </c>
      <c r="J42" s="141">
        <f t="shared" si="3"/>
        <v>1830</v>
      </c>
      <c r="K42" s="5">
        <f t="shared" si="1"/>
        <v>329.4</v>
      </c>
      <c r="L42" s="134">
        <f t="shared" si="2"/>
        <v>2159.4</v>
      </c>
    </row>
    <row r="43" spans="2:12" x14ac:dyDescent="0.25">
      <c r="B43" s="140" t="s">
        <v>151</v>
      </c>
      <c r="C43" s="143">
        <v>1123</v>
      </c>
      <c r="D43" s="25" t="str">
        <f>+[1]Existencia!$D$106</f>
        <v>Carpetas vinyl 1½"</v>
      </c>
      <c r="E43" s="25" t="s">
        <v>124</v>
      </c>
      <c r="F43" s="25">
        <v>1</v>
      </c>
      <c r="G43" s="25" t="s">
        <v>127</v>
      </c>
      <c r="H43" s="25" t="s">
        <v>140</v>
      </c>
      <c r="I43" s="134">
        <f>+[1]Existencia!$I$106</f>
        <v>135</v>
      </c>
      <c r="J43" s="141">
        <f t="shared" si="3"/>
        <v>135</v>
      </c>
      <c r="K43" s="5">
        <f t="shared" si="1"/>
        <v>24.3</v>
      </c>
      <c r="L43" s="134">
        <f t="shared" si="2"/>
        <v>159.30000000000001</v>
      </c>
    </row>
    <row r="44" spans="2:12" x14ac:dyDescent="0.25">
      <c r="B44" s="140" t="s">
        <v>151</v>
      </c>
      <c r="C44" s="143">
        <v>1124</v>
      </c>
      <c r="D44" s="25" t="str">
        <f>+[1]Existencia!$D$107</f>
        <v>Carpetas vinyl 2"</v>
      </c>
      <c r="E44" s="25" t="s">
        <v>124</v>
      </c>
      <c r="F44" s="25">
        <v>1</v>
      </c>
      <c r="G44" s="25" t="s">
        <v>127</v>
      </c>
      <c r="H44" s="25" t="s">
        <v>140</v>
      </c>
      <c r="I44" s="134">
        <f>+[1]Existencia!$I$107</f>
        <v>195</v>
      </c>
      <c r="J44" s="141">
        <f t="shared" si="3"/>
        <v>195</v>
      </c>
      <c r="K44" s="5">
        <f t="shared" si="1"/>
        <v>35.1</v>
      </c>
      <c r="L44" s="134">
        <f t="shared" si="2"/>
        <v>230.1</v>
      </c>
    </row>
    <row r="45" spans="2:12" x14ac:dyDescent="0.25">
      <c r="B45" s="140" t="s">
        <v>155</v>
      </c>
      <c r="C45" s="143">
        <v>1037</v>
      </c>
      <c r="D45" s="25" t="str">
        <f>+[1]Existencia!$D$39</f>
        <v>Lapiceros Azules Pelikan Pointec</v>
      </c>
      <c r="E45" s="25" t="s">
        <v>124</v>
      </c>
      <c r="F45" s="25">
        <v>2</v>
      </c>
      <c r="G45" s="25" t="s">
        <v>127</v>
      </c>
      <c r="H45" s="25" t="s">
        <v>156</v>
      </c>
      <c r="I45" s="134">
        <f>+[1]Existencia!$I$39</f>
        <v>9</v>
      </c>
      <c r="J45" s="141">
        <f t="shared" si="3"/>
        <v>18</v>
      </c>
      <c r="K45" s="5">
        <f t="shared" si="1"/>
        <v>3.2399999999999998</v>
      </c>
      <c r="L45" s="134">
        <f t="shared" si="2"/>
        <v>21.24</v>
      </c>
    </row>
    <row r="46" spans="2:12" x14ac:dyDescent="0.25">
      <c r="B46" s="140" t="s">
        <v>155</v>
      </c>
      <c r="C46" s="143">
        <v>1111</v>
      </c>
      <c r="D46" s="25" t="str">
        <f>+[1]Existencia!$D$97</f>
        <v>Sacapunta</v>
      </c>
      <c r="E46" s="25" t="s">
        <v>124</v>
      </c>
      <c r="F46" s="25">
        <v>1</v>
      </c>
      <c r="G46" s="25" t="s">
        <v>127</v>
      </c>
      <c r="H46" s="25" t="s">
        <v>156</v>
      </c>
      <c r="I46" s="134">
        <f>+[1]Existencia!$I$97</f>
        <v>5.25</v>
      </c>
      <c r="J46" s="141">
        <f t="shared" si="3"/>
        <v>5.25</v>
      </c>
      <c r="K46" s="5">
        <f t="shared" si="1"/>
        <v>0.94499999999999995</v>
      </c>
      <c r="L46" s="134">
        <f t="shared" si="2"/>
        <v>6.1950000000000003</v>
      </c>
    </row>
    <row r="47" spans="2:12" x14ac:dyDescent="0.25">
      <c r="B47" s="140" t="s">
        <v>155</v>
      </c>
      <c r="C47" s="143">
        <v>1028</v>
      </c>
      <c r="D47" s="25" t="str">
        <f>+[1]Existencia!$D$30</f>
        <v xml:space="preserve">Felpas Azules Gel Uniball Impact </v>
      </c>
      <c r="E47" s="25" t="s">
        <v>124</v>
      </c>
      <c r="F47" s="25">
        <v>1</v>
      </c>
      <c r="G47" s="25" t="s">
        <v>127</v>
      </c>
      <c r="H47" s="25" t="s">
        <v>156</v>
      </c>
      <c r="I47" s="134">
        <f>+[1]Existencia!$I$30</f>
        <v>185</v>
      </c>
      <c r="J47" s="141">
        <f t="shared" si="3"/>
        <v>185</v>
      </c>
      <c r="K47" s="5">
        <v>0</v>
      </c>
      <c r="L47" s="134">
        <f t="shared" si="2"/>
        <v>185</v>
      </c>
    </row>
    <row r="48" spans="2:12" x14ac:dyDescent="0.25">
      <c r="B48" s="140" t="s">
        <v>155</v>
      </c>
      <c r="C48" s="143">
        <v>1031</v>
      </c>
      <c r="D48" s="25" t="str">
        <f>+[1]Existencia!$D$33</f>
        <v>Lapiz Carbon</v>
      </c>
      <c r="E48" s="25" t="s">
        <v>124</v>
      </c>
      <c r="F48" s="25">
        <v>1</v>
      </c>
      <c r="G48" s="25" t="s">
        <v>127</v>
      </c>
      <c r="H48" s="25" t="s">
        <v>156</v>
      </c>
      <c r="I48" s="134">
        <f>+[1]Existencia!$I$33</f>
        <v>5.88</v>
      </c>
      <c r="J48" s="141">
        <f t="shared" si="3"/>
        <v>5.88</v>
      </c>
      <c r="K48" s="5">
        <v>0</v>
      </c>
      <c r="L48" s="134">
        <f t="shared" si="2"/>
        <v>5.88</v>
      </c>
    </row>
    <row r="49" spans="2:12" x14ac:dyDescent="0.25">
      <c r="B49" s="140" t="s">
        <v>155</v>
      </c>
      <c r="C49" s="143">
        <v>1124</v>
      </c>
      <c r="D49" s="25" t="str">
        <f>+[1]Existencia!$D$107</f>
        <v>Carpetas vinyl 2"</v>
      </c>
      <c r="E49" s="25" t="s">
        <v>124</v>
      </c>
      <c r="F49" s="25">
        <v>1</v>
      </c>
      <c r="G49" s="25" t="s">
        <v>127</v>
      </c>
      <c r="H49" s="25" t="s">
        <v>150</v>
      </c>
      <c r="I49" s="134">
        <f>+[1]Existencia!$I$107</f>
        <v>195</v>
      </c>
      <c r="J49" s="141">
        <f t="shared" si="3"/>
        <v>195</v>
      </c>
      <c r="K49" s="5">
        <f t="shared" si="1"/>
        <v>35.1</v>
      </c>
      <c r="L49" s="134">
        <f t="shared" si="2"/>
        <v>230.1</v>
      </c>
    </row>
    <row r="50" spans="2:12" x14ac:dyDescent="0.25">
      <c r="B50" s="140" t="s">
        <v>155</v>
      </c>
      <c r="C50" s="143">
        <v>1017</v>
      </c>
      <c r="D50" s="25" t="str">
        <f>+[1]Existencia!$D$21</f>
        <v>Protector Hojas Carpetas</v>
      </c>
      <c r="E50" s="25" t="s">
        <v>124</v>
      </c>
      <c r="F50" s="25">
        <v>1</v>
      </c>
      <c r="G50" s="25" t="s">
        <v>135</v>
      </c>
      <c r="H50" s="25" t="s">
        <v>150</v>
      </c>
      <c r="I50" s="134">
        <f>+[1]Existencia!$I$21</f>
        <v>130</v>
      </c>
      <c r="J50" s="141">
        <f t="shared" si="3"/>
        <v>130</v>
      </c>
      <c r="K50" s="5">
        <f t="shared" si="1"/>
        <v>23.4</v>
      </c>
      <c r="L50" s="134">
        <f t="shared" si="2"/>
        <v>153.4</v>
      </c>
    </row>
    <row r="51" spans="2:12" x14ac:dyDescent="0.25">
      <c r="B51" s="140" t="s">
        <v>155</v>
      </c>
      <c r="C51" s="143">
        <v>1017</v>
      </c>
      <c r="D51" s="25" t="str">
        <f>+D50</f>
        <v>Protector Hojas Carpetas</v>
      </c>
      <c r="E51" s="25" t="s">
        <v>124</v>
      </c>
      <c r="F51" s="25">
        <v>1</v>
      </c>
      <c r="G51" s="25" t="s">
        <v>135</v>
      </c>
      <c r="H51" s="25" t="s">
        <v>140</v>
      </c>
      <c r="I51" s="134">
        <f>+I50</f>
        <v>130</v>
      </c>
      <c r="J51" s="141">
        <f t="shared" si="3"/>
        <v>130</v>
      </c>
      <c r="K51" s="5">
        <f t="shared" si="1"/>
        <v>23.4</v>
      </c>
      <c r="L51" s="134">
        <f t="shared" si="2"/>
        <v>153.4</v>
      </c>
    </row>
    <row r="52" spans="2:12" x14ac:dyDescent="0.25">
      <c r="B52" s="140" t="s">
        <v>155</v>
      </c>
      <c r="C52" s="143">
        <v>1016</v>
      </c>
      <c r="D52" s="25" t="str">
        <f>+[1]Existencia!$D$20</f>
        <v>Separador con Pestañas (5 Tab Color)</v>
      </c>
      <c r="E52" s="25" t="s">
        <v>124</v>
      </c>
      <c r="F52" s="25">
        <v>4</v>
      </c>
      <c r="G52" s="25" t="s">
        <v>127</v>
      </c>
      <c r="H52" s="25" t="s">
        <v>140</v>
      </c>
      <c r="I52" s="134">
        <f>+[1]Existencia!$I$20</f>
        <v>28</v>
      </c>
      <c r="J52" s="141">
        <f t="shared" si="3"/>
        <v>112</v>
      </c>
      <c r="K52" s="5">
        <f t="shared" si="1"/>
        <v>20.16</v>
      </c>
      <c r="L52" s="134">
        <f t="shared" si="2"/>
        <v>132.16</v>
      </c>
    </row>
    <row r="53" spans="2:12" x14ac:dyDescent="0.25">
      <c r="B53" s="140" t="s">
        <v>155</v>
      </c>
      <c r="C53" s="143">
        <v>1125</v>
      </c>
      <c r="D53" s="25" t="str">
        <f>+[1]Existencia!$D$108</f>
        <v>Carpetas vinyl 3"</v>
      </c>
      <c r="E53" s="25" t="s">
        <v>124</v>
      </c>
      <c r="F53" s="25">
        <v>1</v>
      </c>
      <c r="G53" s="25" t="s">
        <v>127</v>
      </c>
      <c r="H53" s="25" t="s">
        <v>140</v>
      </c>
      <c r="I53" s="134">
        <f>+[1]Existencia!$I$108</f>
        <v>288.14</v>
      </c>
      <c r="J53" s="141">
        <f t="shared" si="3"/>
        <v>288.14</v>
      </c>
      <c r="K53" s="5">
        <f t="shared" si="1"/>
        <v>51.865199999999994</v>
      </c>
      <c r="L53" s="134">
        <f t="shared" si="2"/>
        <v>340.0052</v>
      </c>
    </row>
    <row r="54" spans="2:12" x14ac:dyDescent="0.25">
      <c r="B54" s="140" t="s">
        <v>155</v>
      </c>
      <c r="C54" s="143">
        <v>2027</v>
      </c>
      <c r="D54" s="25" t="str">
        <f>+[1]Existencia!$D$156</f>
        <v>Vasos Plasticos No. 10</v>
      </c>
      <c r="E54" s="25" t="s">
        <v>134</v>
      </c>
      <c r="F54" s="25">
        <v>1</v>
      </c>
      <c r="G54" s="25" t="s">
        <v>135</v>
      </c>
      <c r="H54" s="25" t="s">
        <v>136</v>
      </c>
      <c r="I54" s="134">
        <f>+[1]Existencia!$I$156</f>
        <v>138</v>
      </c>
      <c r="J54" s="141">
        <f t="shared" si="3"/>
        <v>138</v>
      </c>
      <c r="K54" s="5">
        <f t="shared" si="1"/>
        <v>24.84</v>
      </c>
      <c r="L54" s="134">
        <f t="shared" si="2"/>
        <v>162.84</v>
      </c>
    </row>
    <row r="55" spans="2:12" x14ac:dyDescent="0.25">
      <c r="B55" s="140" t="s">
        <v>155</v>
      </c>
      <c r="C55" s="143">
        <v>1052</v>
      </c>
      <c r="D55" s="25" t="str">
        <f>+[1]Existencia!$D$51</f>
        <v>Libretas Gde. Blanca</v>
      </c>
      <c r="E55" s="25" t="s">
        <v>124</v>
      </c>
      <c r="F55" s="25">
        <v>1</v>
      </c>
      <c r="G55" s="25" t="s">
        <v>127</v>
      </c>
      <c r="H55" s="25" t="s">
        <v>128</v>
      </c>
      <c r="I55" s="134">
        <f>+[1]Existencia!$I$51</f>
        <v>30</v>
      </c>
      <c r="J55" s="141">
        <f t="shared" si="3"/>
        <v>30</v>
      </c>
      <c r="K55" s="5">
        <f t="shared" si="1"/>
        <v>5.3999999999999995</v>
      </c>
      <c r="L55" s="134">
        <f t="shared" si="2"/>
        <v>35.4</v>
      </c>
    </row>
    <row r="56" spans="2:12" x14ac:dyDescent="0.25">
      <c r="B56" s="140" t="s">
        <v>155</v>
      </c>
      <c r="C56" s="143">
        <v>1026</v>
      </c>
      <c r="D56" s="25" t="str">
        <f>+[1]Existencia!$D$29</f>
        <v>Felpas Negras Uniball Onyx Micro</v>
      </c>
      <c r="E56" s="25" t="s">
        <v>124</v>
      </c>
      <c r="F56" s="25">
        <v>1</v>
      </c>
      <c r="G56" s="25" t="s">
        <v>127</v>
      </c>
      <c r="H56" s="25" t="s">
        <v>128</v>
      </c>
      <c r="I56" s="134">
        <f>+[1]Existencia!$I$29</f>
        <v>39</v>
      </c>
      <c r="J56" s="141">
        <f t="shared" si="3"/>
        <v>39</v>
      </c>
      <c r="K56" s="5">
        <v>0</v>
      </c>
      <c r="L56" s="134">
        <f t="shared" si="2"/>
        <v>39</v>
      </c>
    </row>
    <row r="57" spans="2:12" x14ac:dyDescent="0.25">
      <c r="B57" s="140" t="s">
        <v>157</v>
      </c>
      <c r="C57" s="143">
        <v>2024</v>
      </c>
      <c r="D57" s="25" t="str">
        <f>+[1]Existencia!$D$154</f>
        <v>Vasos de pepel No.7</v>
      </c>
      <c r="E57" s="25" t="s">
        <v>134</v>
      </c>
      <c r="F57" s="25">
        <v>2</v>
      </c>
      <c r="G57" s="25" t="s">
        <v>135</v>
      </c>
      <c r="H57" s="25" t="s">
        <v>136</v>
      </c>
      <c r="I57" s="134">
        <f>+[1]Existencia!$I$154</f>
        <v>225</v>
      </c>
      <c r="J57" s="141">
        <f t="shared" si="3"/>
        <v>450</v>
      </c>
      <c r="K57" s="5">
        <f t="shared" si="1"/>
        <v>81</v>
      </c>
      <c r="L57" s="134">
        <f t="shared" si="2"/>
        <v>531</v>
      </c>
    </row>
    <row r="58" spans="2:12" x14ac:dyDescent="0.25">
      <c r="B58" s="140" t="s">
        <v>157</v>
      </c>
      <c r="C58" s="143">
        <v>2014</v>
      </c>
      <c r="D58" s="25" t="str">
        <f>+[1]Existencia!$D$142</f>
        <v>Vasos de papel No. 4</v>
      </c>
      <c r="E58" s="25" t="s">
        <v>134</v>
      </c>
      <c r="F58" s="25">
        <v>2</v>
      </c>
      <c r="G58" s="25" t="s">
        <v>135</v>
      </c>
      <c r="H58" s="25" t="s">
        <v>136</v>
      </c>
      <c r="I58" s="134">
        <f>+[1]Existencia!$I$142</f>
        <v>92</v>
      </c>
      <c r="J58" s="141">
        <f t="shared" si="3"/>
        <v>184</v>
      </c>
      <c r="K58" s="5">
        <f t="shared" si="1"/>
        <v>33.119999999999997</v>
      </c>
      <c r="L58" s="134">
        <f t="shared" si="2"/>
        <v>217.12</v>
      </c>
    </row>
    <row r="59" spans="2:12" x14ac:dyDescent="0.25">
      <c r="B59" s="140" t="s">
        <v>157</v>
      </c>
      <c r="C59" s="143">
        <v>2017</v>
      </c>
      <c r="D59" s="25" t="str">
        <f>+[1]Existencia!$D$145</f>
        <v>Azucar Blanca</v>
      </c>
      <c r="E59" s="25" t="s">
        <v>158</v>
      </c>
      <c r="F59" s="25">
        <v>1</v>
      </c>
      <c r="G59" s="25" t="s">
        <v>127</v>
      </c>
      <c r="H59" s="25" t="s">
        <v>136</v>
      </c>
      <c r="I59" s="134">
        <f>+[1]Existencia!$I$145</f>
        <v>170</v>
      </c>
      <c r="J59" s="141">
        <f t="shared" si="3"/>
        <v>170</v>
      </c>
      <c r="K59" s="5">
        <f>+J59*0.16</f>
        <v>27.2</v>
      </c>
      <c r="L59" s="134">
        <f t="shared" si="2"/>
        <v>197.2</v>
      </c>
    </row>
    <row r="60" spans="2:12" ht="15.75" thickBot="1" x14ac:dyDescent="0.3">
      <c r="B60" s="140"/>
      <c r="C60" s="143"/>
      <c r="J60" s="141"/>
      <c r="K60" s="164">
        <f>SUM(K5:K59)</f>
        <v>2642.5603999999998</v>
      </c>
      <c r="L60" s="165">
        <f>SUM(L5:L59)</f>
        <v>18497.220400000002</v>
      </c>
    </row>
    <row r="61" spans="2:12" ht="15.75" thickTop="1" x14ac:dyDescent="0.25">
      <c r="B61" s="140"/>
      <c r="C61" s="143"/>
      <c r="J61" s="141"/>
    </row>
    <row r="62" spans="2:12" x14ac:dyDescent="0.25">
      <c r="B62" s="140"/>
      <c r="C62" s="143"/>
      <c r="J62" s="141"/>
    </row>
    <row r="63" spans="2:12" x14ac:dyDescent="0.25">
      <c r="B63" s="140"/>
      <c r="C63" s="143"/>
      <c r="J63" s="141"/>
    </row>
    <row r="64" spans="2:12" x14ac:dyDescent="0.25">
      <c r="B64" s="140"/>
      <c r="C64" s="143"/>
      <c r="J64" s="141"/>
    </row>
    <row r="65" spans="2:10" x14ac:dyDescent="0.25">
      <c r="B65" s="140"/>
      <c r="C65" s="143"/>
      <c r="J65" s="141"/>
    </row>
    <row r="66" spans="2:10" x14ac:dyDescent="0.25">
      <c r="B66" s="140"/>
      <c r="C66" s="143"/>
      <c r="J66" s="141"/>
    </row>
    <row r="67" spans="2:10" x14ac:dyDescent="0.25">
      <c r="B67" s="140"/>
      <c r="C67" s="143"/>
      <c r="J67" s="141"/>
    </row>
    <row r="68" spans="2:10" x14ac:dyDescent="0.25">
      <c r="B68" s="140"/>
      <c r="C68" s="143"/>
      <c r="J68" s="141"/>
    </row>
    <row r="69" spans="2:10" x14ac:dyDescent="0.25">
      <c r="B69" s="140"/>
      <c r="C69" s="143"/>
      <c r="J69" s="141"/>
    </row>
    <row r="70" spans="2:10" x14ac:dyDescent="0.25">
      <c r="B70" s="140"/>
      <c r="C70" s="143"/>
      <c r="J70" s="141"/>
    </row>
    <row r="71" spans="2:10" x14ac:dyDescent="0.25">
      <c r="B71" s="140"/>
      <c r="C71" s="143"/>
      <c r="J71" s="141"/>
    </row>
    <row r="72" spans="2:10" x14ac:dyDescent="0.25">
      <c r="B72" s="140"/>
      <c r="C72" s="143"/>
      <c r="J72" s="141"/>
    </row>
    <row r="73" spans="2:10" x14ac:dyDescent="0.25">
      <c r="B73" s="140"/>
      <c r="C73" s="143"/>
      <c r="J73" s="141"/>
    </row>
    <row r="74" spans="2:10" x14ac:dyDescent="0.25">
      <c r="B74" s="140"/>
      <c r="C74" s="143"/>
      <c r="J74" s="141"/>
    </row>
    <row r="75" spans="2:10" x14ac:dyDescent="0.25">
      <c r="B75" s="140"/>
      <c r="C75" s="143"/>
      <c r="D75" s="166"/>
      <c r="E75" s="166"/>
      <c r="J75" s="141"/>
    </row>
    <row r="76" spans="2:10" x14ac:dyDescent="0.25">
      <c r="B76" s="140"/>
      <c r="C76" s="143"/>
      <c r="J76" s="141"/>
    </row>
    <row r="77" spans="2:10" x14ac:dyDescent="0.25">
      <c r="B77" s="140"/>
      <c r="C77" s="143"/>
      <c r="J77" s="141"/>
    </row>
    <row r="78" spans="2:10" x14ac:dyDescent="0.25">
      <c r="B78" s="140"/>
      <c r="C78" s="143"/>
      <c r="J78" s="141"/>
    </row>
    <row r="79" spans="2:10" x14ac:dyDescent="0.25">
      <c r="B79" s="140"/>
      <c r="C79" s="143"/>
      <c r="J79" s="141"/>
    </row>
    <row r="80" spans="2:10" x14ac:dyDescent="0.25">
      <c r="B80" s="140"/>
      <c r="C80" s="143"/>
      <c r="J80" s="141"/>
    </row>
    <row r="81" spans="2:12" x14ac:dyDescent="0.25">
      <c r="B81" s="140"/>
      <c r="C81" s="143"/>
      <c r="J81" s="141"/>
    </row>
    <row r="82" spans="2:12" x14ac:dyDescent="0.25">
      <c r="B82" s="140"/>
      <c r="C82" s="143"/>
      <c r="J82" s="141"/>
    </row>
    <row r="83" spans="2:12" x14ac:dyDescent="0.25">
      <c r="B83" s="140"/>
      <c r="C83" s="143"/>
      <c r="J83" s="141"/>
    </row>
    <row r="84" spans="2:12" x14ac:dyDescent="0.25">
      <c r="B84" s="140"/>
      <c r="C84" s="143"/>
      <c r="J84" s="141"/>
    </row>
    <row r="85" spans="2:12" x14ac:dyDescent="0.25">
      <c r="B85" s="140"/>
      <c r="C85" s="143"/>
      <c r="J85" s="141"/>
    </row>
    <row r="86" spans="2:12" x14ac:dyDescent="0.25">
      <c r="B86" s="140"/>
      <c r="C86" s="143"/>
      <c r="J86" s="141"/>
    </row>
    <row r="87" spans="2:12" x14ac:dyDescent="0.25">
      <c r="B87" s="140"/>
      <c r="C87" s="143"/>
      <c r="J87" s="141"/>
    </row>
    <row r="88" spans="2:12" x14ac:dyDescent="0.25">
      <c r="B88" s="140"/>
      <c r="C88" s="143"/>
      <c r="J88" s="141"/>
    </row>
    <row r="89" spans="2:12" x14ac:dyDescent="0.25">
      <c r="B89" s="140"/>
      <c r="C89" s="143"/>
      <c r="I89" s="163"/>
      <c r="J89" s="141"/>
      <c r="K89" s="64"/>
      <c r="L89" s="163"/>
    </row>
    <row r="90" spans="2:12" x14ac:dyDescent="0.25">
      <c r="B90" s="140"/>
      <c r="C90" s="143"/>
      <c r="J90" s="141"/>
    </row>
    <row r="91" spans="2:12" x14ac:dyDescent="0.25">
      <c r="B91" s="140"/>
      <c r="C91" s="143"/>
      <c r="J91" s="141"/>
    </row>
    <row r="92" spans="2:12" x14ac:dyDescent="0.25">
      <c r="B92" s="140"/>
      <c r="C92" s="143"/>
      <c r="J92" s="141"/>
    </row>
    <row r="93" spans="2:12" x14ac:dyDescent="0.25">
      <c r="B93" s="140"/>
      <c r="C93" s="143"/>
      <c r="J93" s="141"/>
    </row>
    <row r="94" spans="2:12" x14ac:dyDescent="0.25">
      <c r="B94" s="140"/>
      <c r="C94" s="143"/>
      <c r="J94" s="141"/>
    </row>
    <row r="95" spans="2:12" x14ac:dyDescent="0.25">
      <c r="B95" s="140"/>
      <c r="C95" s="143"/>
      <c r="J95" s="141"/>
    </row>
    <row r="96" spans="2:12" x14ac:dyDescent="0.25">
      <c r="B96" s="140"/>
      <c r="C96" s="143"/>
      <c r="J96" s="141"/>
    </row>
    <row r="97" spans="2:14" x14ac:dyDescent="0.25">
      <c r="B97" s="140"/>
      <c r="C97" s="143"/>
      <c r="J97" s="141"/>
    </row>
    <row r="98" spans="2:14" x14ac:dyDescent="0.25">
      <c r="B98" s="140"/>
      <c r="C98" s="143"/>
      <c r="J98" s="141"/>
    </row>
    <row r="99" spans="2:14" x14ac:dyDescent="0.25">
      <c r="B99" s="140"/>
      <c r="C99" s="143"/>
      <c r="J99" s="141"/>
    </row>
    <row r="100" spans="2:14" x14ac:dyDescent="0.25">
      <c r="B100" s="140"/>
      <c r="C100" s="143"/>
      <c r="J100" s="141"/>
    </row>
    <row r="101" spans="2:14" x14ac:dyDescent="0.25">
      <c r="B101" s="140"/>
      <c r="C101" s="143"/>
      <c r="J101" s="141"/>
    </row>
    <row r="102" spans="2:14" x14ac:dyDescent="0.25">
      <c r="B102" s="140"/>
      <c r="C102" s="143"/>
      <c r="J102" s="141"/>
    </row>
    <row r="103" spans="2:14" x14ac:dyDescent="0.25">
      <c r="B103" s="140"/>
      <c r="C103" s="143"/>
      <c r="J103" s="141"/>
    </row>
    <row r="104" spans="2:14" x14ac:dyDescent="0.25">
      <c r="B104" s="140"/>
      <c r="C104" s="143"/>
      <c r="J104" s="141"/>
    </row>
    <row r="105" spans="2:14" x14ac:dyDescent="0.25">
      <c r="B105" s="140"/>
      <c r="C105" s="143"/>
      <c r="J105" s="141"/>
    </row>
    <row r="106" spans="2:14" x14ac:dyDescent="0.25">
      <c r="B106" s="140"/>
      <c r="C106" s="143"/>
      <c r="J106" s="141"/>
    </row>
    <row r="107" spans="2:14" x14ac:dyDescent="0.25">
      <c r="B107" s="140"/>
      <c r="C107" s="143"/>
      <c r="J107" s="141"/>
    </row>
    <row r="108" spans="2:14" x14ac:dyDescent="0.25">
      <c r="B108" s="140"/>
      <c r="C108" s="143"/>
      <c r="J108" s="141"/>
      <c r="K108" s="148"/>
      <c r="L108" s="167"/>
      <c r="N108" s="141"/>
    </row>
    <row r="109" spans="2:14" x14ac:dyDescent="0.25">
      <c r="B109" s="140"/>
      <c r="C109" s="143"/>
      <c r="J109" s="141"/>
    </row>
    <row r="110" spans="2:14" x14ac:dyDescent="0.25">
      <c r="B110" s="140"/>
      <c r="C110" s="143"/>
      <c r="J110" s="141"/>
    </row>
    <row r="111" spans="2:14" x14ac:dyDescent="0.25">
      <c r="B111" s="140"/>
      <c r="C111" s="143"/>
      <c r="J111" s="141"/>
    </row>
    <row r="112" spans="2:14" x14ac:dyDescent="0.25">
      <c r="B112" s="140"/>
      <c r="C112" s="143"/>
      <c r="J112" s="141"/>
    </row>
    <row r="113" spans="2:13" x14ac:dyDescent="0.25">
      <c r="B113" s="140"/>
      <c r="C113" s="143"/>
      <c r="J113" s="141"/>
    </row>
    <row r="114" spans="2:13" x14ac:dyDescent="0.25">
      <c r="B114" s="140"/>
      <c r="C114" s="143"/>
      <c r="J114" s="141"/>
    </row>
    <row r="115" spans="2:13" x14ac:dyDescent="0.25">
      <c r="C115" s="143"/>
      <c r="J115" s="141"/>
    </row>
    <row r="116" spans="2:13" x14ac:dyDescent="0.25">
      <c r="B116" s="140"/>
      <c r="C116" s="143"/>
      <c r="J116" s="141"/>
    </row>
    <row r="117" spans="2:13" x14ac:dyDescent="0.25">
      <c r="C117" s="143"/>
      <c r="J117" s="141"/>
    </row>
    <row r="118" spans="2:13" x14ac:dyDescent="0.25">
      <c r="B118" s="140"/>
      <c r="C118" s="143"/>
      <c r="J118" s="141"/>
    </row>
    <row r="119" spans="2:13" x14ac:dyDescent="0.25">
      <c r="C119" s="143"/>
      <c r="J119" s="141"/>
      <c r="M119" s="141"/>
    </row>
    <row r="120" spans="2:13" x14ac:dyDescent="0.25">
      <c r="B120" s="140"/>
      <c r="C120" s="61"/>
      <c r="J120" s="141"/>
    </row>
    <row r="121" spans="2:13" x14ac:dyDescent="0.25">
      <c r="C121" s="143"/>
      <c r="J121" s="141"/>
    </row>
    <row r="122" spans="2:13" x14ac:dyDescent="0.25">
      <c r="B122" s="140"/>
      <c r="C122" s="143"/>
      <c r="J122" s="141"/>
    </row>
    <row r="123" spans="2:13" x14ac:dyDescent="0.25">
      <c r="C123" s="143"/>
      <c r="J123" s="141"/>
    </row>
    <row r="124" spans="2:13" x14ac:dyDescent="0.25">
      <c r="B124" s="140"/>
      <c r="C124" s="143"/>
      <c r="J124" s="141"/>
    </row>
    <row r="125" spans="2:13" x14ac:dyDescent="0.25">
      <c r="C125" s="143"/>
      <c r="J125" s="141"/>
    </row>
    <row r="126" spans="2:13" x14ac:dyDescent="0.25">
      <c r="B126" s="140"/>
      <c r="C126" s="143"/>
      <c r="J126" s="141"/>
    </row>
    <row r="127" spans="2:13" x14ac:dyDescent="0.25">
      <c r="C127" s="143"/>
      <c r="J127" s="141"/>
    </row>
    <row r="128" spans="2:13" x14ac:dyDescent="0.25">
      <c r="B128" s="140"/>
      <c r="C128" s="143"/>
      <c r="J128" s="141"/>
    </row>
    <row r="129" spans="2:14" x14ac:dyDescent="0.25">
      <c r="C129" s="61"/>
      <c r="J129" s="141"/>
      <c r="L129" s="148"/>
      <c r="N129" s="5"/>
    </row>
    <row r="130" spans="2:14" x14ac:dyDescent="0.25">
      <c r="B130" s="140"/>
      <c r="C130" s="61"/>
      <c r="J130" s="141"/>
    </row>
    <row r="131" spans="2:14" x14ac:dyDescent="0.25">
      <c r="C131" s="61"/>
      <c r="J131" s="141"/>
    </row>
    <row r="132" spans="2:14" x14ac:dyDescent="0.25">
      <c r="B132" s="140"/>
      <c r="C132" s="61"/>
      <c r="J132" s="141"/>
    </row>
    <row r="133" spans="2:14" s="5" customFormat="1" x14ac:dyDescent="0.25">
      <c r="B133" s="144"/>
      <c r="C133"/>
      <c r="D133" s="25"/>
      <c r="E133" s="25"/>
      <c r="F133" s="25"/>
      <c r="G133"/>
      <c r="H133"/>
      <c r="I133" s="134"/>
      <c r="J133" s="141"/>
      <c r="L133" s="134"/>
      <c r="M133"/>
      <c r="N133"/>
    </row>
  </sheetData>
  <mergeCells count="1">
    <mergeCell ref="F3:I3"/>
  </mergeCells>
  <pageMargins left="0.7" right="0.7" top="0.75" bottom="0.75" header="0.3" footer="0.3"/>
  <pageSetup scale="5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2023-02-08T19:47:26Z</cp:lastPrinted>
  <dcterms:created xsi:type="dcterms:W3CDTF">2018-04-17T18:57:16Z</dcterms:created>
  <dcterms:modified xsi:type="dcterms:W3CDTF">2023-02-15T15:29:00Z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