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615" documentId="13_ncr:1_{9345E34C-3D88-46D5-9ADA-D9725226AC79}" xr6:coauthVersionLast="47" xr6:coauthVersionMax="47" xr10:uidLastSave="{DC45EC6B-02AC-4BC7-8BF3-2FD3DEE5322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7" l="1"/>
  <c r="D15" i="6" l="1"/>
  <c r="C29" i="2"/>
  <c r="N74" i="8"/>
  <c r="N73" i="8"/>
  <c r="I34" i="18"/>
  <c r="J34" i="18" s="1"/>
  <c r="K34" i="18" s="1"/>
  <c r="L34" i="18" s="1"/>
  <c r="C34" i="18"/>
  <c r="I31" i="18"/>
  <c r="J31" i="18" s="1"/>
  <c r="C31" i="18"/>
  <c r="I30" i="18"/>
  <c r="I33" i="18" s="1"/>
  <c r="J33" i="18" s="1"/>
  <c r="C30" i="18"/>
  <c r="C33" i="18" s="1"/>
  <c r="I29" i="18"/>
  <c r="J29" i="18" s="1"/>
  <c r="C29" i="18"/>
  <c r="I28" i="18"/>
  <c r="J28" i="18" s="1"/>
  <c r="C28" i="18"/>
  <c r="I27" i="18"/>
  <c r="J27" i="18" s="1"/>
  <c r="C27" i="18"/>
  <c r="J26" i="18"/>
  <c r="I26" i="18"/>
  <c r="C26" i="18"/>
  <c r="I25" i="18"/>
  <c r="J25" i="18" s="1"/>
  <c r="C25" i="18"/>
  <c r="I24" i="18"/>
  <c r="J24" i="18" s="1"/>
  <c r="C24" i="18"/>
  <c r="I23" i="18"/>
  <c r="J23" i="18" s="1"/>
  <c r="C23" i="18"/>
  <c r="I22" i="18"/>
  <c r="J22" i="18" s="1"/>
  <c r="C22" i="18"/>
  <c r="I21" i="18"/>
  <c r="J21" i="18" s="1"/>
  <c r="C21" i="18"/>
  <c r="I20" i="18"/>
  <c r="J20" i="18" s="1"/>
  <c r="C20" i="18"/>
  <c r="I19" i="18"/>
  <c r="J19" i="18" s="1"/>
  <c r="C19" i="18"/>
  <c r="I18" i="18"/>
  <c r="J18" i="18" s="1"/>
  <c r="C18" i="18"/>
  <c r="J17" i="18"/>
  <c r="I17" i="18"/>
  <c r="C17" i="18"/>
  <c r="I16" i="18"/>
  <c r="J16" i="18" s="1"/>
  <c r="C16" i="18"/>
  <c r="I15" i="18"/>
  <c r="J15" i="18" s="1"/>
  <c r="C15" i="18"/>
  <c r="I14" i="18"/>
  <c r="J14" i="18" s="1"/>
  <c r="C14" i="18"/>
  <c r="I13" i="18"/>
  <c r="J13" i="18" s="1"/>
  <c r="C13" i="18"/>
  <c r="I12" i="18"/>
  <c r="J12" i="18" s="1"/>
  <c r="C12" i="18"/>
  <c r="I11" i="18"/>
  <c r="J11" i="18" s="1"/>
  <c r="C11" i="18"/>
  <c r="J10" i="18"/>
  <c r="I10" i="18"/>
  <c r="C10" i="18"/>
  <c r="I9" i="18"/>
  <c r="J9" i="18" s="1"/>
  <c r="C9" i="18"/>
  <c r="I8" i="18"/>
  <c r="J8" i="18" s="1"/>
  <c r="C8" i="18"/>
  <c r="I7" i="18"/>
  <c r="J7" i="18" s="1"/>
  <c r="C7" i="18"/>
  <c r="I6" i="18"/>
  <c r="I32" i="18" s="1"/>
  <c r="J32" i="18" s="1"/>
  <c r="C6" i="18"/>
  <c r="K12" i="18" l="1"/>
  <c r="L12" i="18" s="1"/>
  <c r="L28" i="18"/>
  <c r="K28" i="18"/>
  <c r="K20" i="18"/>
  <c r="L20" i="18" s="1"/>
  <c r="K13" i="18"/>
  <c r="L13" i="18" s="1"/>
  <c r="K7" i="18"/>
  <c r="L7" i="18" s="1"/>
  <c r="K21" i="18"/>
  <c r="L21" i="18" s="1"/>
  <c r="K16" i="18"/>
  <c r="L16" i="18" s="1"/>
  <c r="K31" i="18"/>
  <c r="L31" i="18"/>
  <c r="K8" i="18"/>
  <c r="L8" i="18" s="1"/>
  <c r="L19" i="18"/>
  <c r="K22" i="18"/>
  <c r="L22" i="18" s="1"/>
  <c r="K32" i="18"/>
  <c r="L32" i="18" s="1"/>
  <c r="K24" i="18"/>
  <c r="L24" i="18" s="1"/>
  <c r="K15" i="18"/>
  <c r="L15" i="18"/>
  <c r="K33" i="18"/>
  <c r="L33" i="18" s="1"/>
  <c r="K23" i="18"/>
  <c r="L23" i="18"/>
  <c r="K14" i="18"/>
  <c r="L14" i="18"/>
  <c r="K29" i="18"/>
  <c r="L29" i="18" s="1"/>
  <c r="J6" i="18"/>
  <c r="K9" i="18"/>
  <c r="L9" i="18" s="1"/>
  <c r="K17" i="18"/>
  <c r="L17" i="18" s="1"/>
  <c r="K25" i="18"/>
  <c r="L25" i="18" s="1"/>
  <c r="J30" i="18"/>
  <c r="K11" i="18"/>
  <c r="L11" i="18" s="1"/>
  <c r="K19" i="18"/>
  <c r="K27" i="18"/>
  <c r="L27" i="18" s="1"/>
  <c r="K10" i="18"/>
  <c r="L10" i="18" s="1"/>
  <c r="K18" i="18"/>
  <c r="L18" i="18" s="1"/>
  <c r="K26" i="18"/>
  <c r="L26" i="18" s="1"/>
  <c r="K30" i="18" l="1"/>
  <c r="L30" i="18" s="1"/>
  <c r="K6" i="18"/>
  <c r="K35" i="18" s="1"/>
  <c r="L6" i="18" l="1"/>
  <c r="L35" i="18" s="1"/>
  <c r="C25" i="9" s="1"/>
  <c r="L18" i="7" l="1"/>
  <c r="J18" i="7"/>
  <c r="K16" i="7"/>
  <c r="K18" i="7" s="1"/>
  <c r="I18" i="7" l="1"/>
  <c r="N72" i="8" l="1"/>
  <c r="N71" i="8"/>
  <c r="N70" i="8"/>
  <c r="N69" i="8" l="1"/>
  <c r="J45" i="8" l="1"/>
  <c r="P73" i="8"/>
  <c r="I13" i="8" s="1"/>
  <c r="J70" i="8" s="1"/>
  <c r="P47" i="8"/>
  <c r="Q47" i="8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D29" i="9" s="1"/>
  <c r="C20" i="2" s="1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<sst xmlns="http://schemas.openxmlformats.org/spreadsheetml/2006/main" count="324" uniqueCount="187">
  <si>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</si>
  <si>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</si>
  <si>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</si>
  <si>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</si>
  <si>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</si>
  <si>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</si>
  <si>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</si>
  <si>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</si>
  <si>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</si>
  <si>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</si>
  <si>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</si>
  <si>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</si>
  <si>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</si>
  <si>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</si>
  <si>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</si>
  <si>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</si>
  <si>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</si>
  <si>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</si>
  <si>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</si>
  <si>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</si>
  <si>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</si>
  <si>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</si>
  <si>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</si>
  <si>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</si>
  <si>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</si>
  <si>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</si>
  <si>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</si>
  <si>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</si>
  <si>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</si>
  <si>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</si>
  <si>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</si>
  <si>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</si>
  <si>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</si>
  <si>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</si>
  <si>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</si>
  <si>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</si>
  <si>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</si>
  <si>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</si>
  <si>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</si>
  <si>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</si>
  <si>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</si>
  <si>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</si>
  <si>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</si>
  <si>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</si>
  <si>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</si>
  <si>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</si>
  <si>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</si>
  <si>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</si>
  <si>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</si>
  <si>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</si>
  <si>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</si>
  <si>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</si>
  <si>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</si>
  <si>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</si>
  <si>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</si>
  <si>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</si>
  <si>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</si>
  <si>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</si>
  <si>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</si>
  <si>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</si>
  <si>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</si>
  <si>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</si>
  <si>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</si>
  <si>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</si>
  <si>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</si>
  <si>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</si>
  <si>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</si>
  <si>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</si>
  <si>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</si>
  <si>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</si>
  <si>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</si>
  <si>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</si>
  <si>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</si>
  <si>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</si>
  <si>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</si>
  <si>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</si>
  <si>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</si>
  <si>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</si>
  <si>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</si>
  <si>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</si>
  <si>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</si>
  <si>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</si>
  <si>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</si>
  <si>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</si>
  <si>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</si>
  <si>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</si>
  <si>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</si>
  <si>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</si>
  <si>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</si>
  <si>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</si>
  <si>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</si>
  <si>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</si>
  <si>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</si>
  <si>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</si>
  <si>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</si>
  <si>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</si>
  <si>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</si>
  <si>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</si>
  <si>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</si>
  <si>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</si>
  <si>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</si>
  <si>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</si>
  <si>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</si>
  <si>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</si>
  <si>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</si>
  <si>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</si>
  <si>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</si>
  <si>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</si>
  <si>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</si>
  <si>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</si>
  <si>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</si>
  <si>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</si>
  <si>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</si>
  <si>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</si>
  <si>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</si>
  <si>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</si>
  <si>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</si>
  <si>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</si>
  <si>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</si>
  <si>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</si>
  <si>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CUENTA AUX</t>
  </si>
  <si>
    <t>pendiente</t>
  </si>
  <si>
    <t>28/02/2024</t>
  </si>
  <si>
    <t>POLIZA VEHICULOS</t>
  </si>
  <si>
    <t>VIGENCIA POLIZAS</t>
  </si>
  <si>
    <t>30/06/2023</t>
  </si>
  <si>
    <t>N/A</t>
  </si>
  <si>
    <t>2.3.9.2.01</t>
  </si>
  <si>
    <t>CAMILA</t>
  </si>
  <si>
    <t>2.3.1.1.01</t>
  </si>
  <si>
    <t>COCINA</t>
  </si>
  <si>
    <t>2.3.3.2.01</t>
  </si>
  <si>
    <t>2.3.9.1.01</t>
  </si>
  <si>
    <t>2.3.3.1.01</t>
  </si>
  <si>
    <t>CENTRO IMPRESION</t>
  </si>
  <si>
    <t>BRENY</t>
  </si>
  <si>
    <t>101-82124-8</t>
  </si>
  <si>
    <t>401-51025-1</t>
  </si>
  <si>
    <t>EDESUR</t>
  </si>
  <si>
    <t>FUNDACION PUNTA CATALINA</t>
  </si>
  <si>
    <t>PROYECTO PRODUCCION DE PECES</t>
  </si>
  <si>
    <t>AL 31 JULIO, 2023</t>
  </si>
  <si>
    <t>Al 31 JULIO 2023</t>
  </si>
  <si>
    <t>al 31 JULIO 2023</t>
  </si>
  <si>
    <t>DISPONIBILIDAD EN BANCO BALANCE CONCILIACION BANCARIA  AL 31 JULIO 2023</t>
  </si>
  <si>
    <t>TOTAL DISP.  EFECTIVO EN CAJA Y BANCO AL 31/07/2023</t>
  </si>
  <si>
    <t>BALANCE FINAL MATERIAL GASTABLE AL 30/06/2023</t>
  </si>
  <si>
    <t>ENTRADAS MES DE JULIO 2023</t>
  </si>
  <si>
    <t>TOTAL DISPONIBILIDAD AL MES DE JULIO 2023</t>
  </si>
  <si>
    <t>SALIDAS MES JULIO 2023</t>
  </si>
  <si>
    <t>TOTAL DISPONIBILIDAD MATERIAL GASTABLE / SUMINISTROS AL 31 JULIO 2023</t>
  </si>
  <si>
    <t>SALIDA JULIO 2023 MATERIAL GASTABE DE OFICINA Y LIMPIEZA</t>
  </si>
  <si>
    <t>SERVILLETA C-FOLD</t>
  </si>
  <si>
    <t>AZUCAR PARDA</t>
  </si>
  <si>
    <t>AZUCAR BLANCA</t>
  </si>
  <si>
    <t>VASOS #7</t>
  </si>
  <si>
    <t>2.3.5.5.01</t>
  </si>
  <si>
    <t>DESINFECTANTE</t>
  </si>
  <si>
    <t>CAFÉ SANTO DOMINGO</t>
  </si>
  <si>
    <t>TE JENGIBRE Y LIMON</t>
  </si>
  <si>
    <t>CREMORA NESTLE</t>
  </si>
  <si>
    <t>AZUCAR SPLENDA</t>
  </si>
  <si>
    <t>DETERGENTE EN POLVO</t>
  </si>
  <si>
    <t>JABONES DE FREGAR</t>
  </si>
  <si>
    <t>RESMA 81/2X11</t>
  </si>
  <si>
    <t>PEGAMNETO COQUI</t>
  </si>
  <si>
    <t xml:space="preserve">NOVY </t>
  </si>
  <si>
    <t>CARPETA VINIL #1</t>
  </si>
  <si>
    <t>ANELL</t>
  </si>
  <si>
    <t>SEPARDORES DE COLORES</t>
  </si>
  <si>
    <t>20/07/2023</t>
  </si>
  <si>
    <t>ESPONJA DE FREGAR</t>
  </si>
  <si>
    <t>GUANTE</t>
  </si>
  <si>
    <t>PAÑOS DE COCINA</t>
  </si>
  <si>
    <t>VASOS #10</t>
  </si>
  <si>
    <t>CARPETA VINIL #5</t>
  </si>
  <si>
    <t xml:space="preserve">FUNDA DE COCINA </t>
  </si>
  <si>
    <t>25/07/2023</t>
  </si>
  <si>
    <t>CARPETA VINIL #3</t>
  </si>
  <si>
    <t>31/07/2023</t>
  </si>
  <si>
    <t>PILAR</t>
  </si>
  <si>
    <t>PILAS AA 2/1</t>
  </si>
  <si>
    <t>2.3.9.6.01</t>
  </si>
  <si>
    <t>WERNER</t>
  </si>
  <si>
    <t>30/08/2023</t>
  </si>
  <si>
    <t>B1500390546</t>
  </si>
  <si>
    <t>ENERGIA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</si>
</sst>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0" fontId="0" fillId="0" borderId="4" xfId="0" applyBorder="1" applyAlignment="1">
      <alignment horizontal="left"/>
    </xf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14" fontId="0" fillId="0" borderId="0" xfId="0" applyNumberFormat="1" applyAlignment="1">
      <alignment horizontal="left"/>
    </xf>
    <xf numFmtId="17" fontId="0" fillId="0" borderId="0" xfId="0" applyNumberFormat="1"/>
    <xf numFmtId="44" fontId="0" fillId="0" borderId="0" xfId="2" applyFont="1"/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1" fontId="0" fillId="0" borderId="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0" fillId="0" borderId="0" xfId="0" applyNumberFormat="1"/>
    <xf numFmtId="44" fontId="1" fillId="0" borderId="7" xfId="2" applyFont="1" applyBorder="1"/>
    <xf numFmtId="44" fontId="0" fillId="0" borderId="0" xfId="0" applyNumberFormat="1" applyAlignment="1">
      <alignment horizontal="center"/>
    </xf>
    <xf numFmtId="44" fontId="0" fillId="0" borderId="0" xfId="2" applyFont="1" applyFill="1"/>
    <xf numFmtId="44" fontId="1" fillId="0" borderId="0" xfId="2" applyFont="1" applyBorder="1"/>
    <xf numFmtId="43" fontId="1" fillId="0" borderId="0" xfId="1" applyFont="1" applyBorder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9" fillId="11" borderId="0" xfId="0" applyFont="1" applyFill="1" applyAlignment="1">
      <alignment horizontal="left"/>
    </xf>
    <xf numFmtId="44" fontId="9" fillId="11" borderId="0" xfId="2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0" fontId="6" fillId="8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2362201</xdr:colOff>
      <xdr:row>2</xdr:row>
      <xdr:rowOff>104776</xdr:rowOff>
    </xdr:from>
    <xdr:to>
      <xdr:col>1</xdr:col>
      <xdr:colOff>3238139</xdr:colOff>
      <xdr:row>7</xdr:row>
      <xdr:rowOff>1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485776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  <cell r="I7">
            <v>305</v>
          </cell>
        </row>
        <row r="21">
          <cell r="C21">
            <v>1016</v>
          </cell>
          <cell r="I21">
            <v>28</v>
          </cell>
        </row>
        <row r="102">
          <cell r="C102">
            <v>1101</v>
          </cell>
          <cell r="I102">
            <v>118</v>
          </cell>
        </row>
        <row r="116">
          <cell r="C116">
            <v>1122</v>
          </cell>
          <cell r="I116">
            <v>145</v>
          </cell>
        </row>
        <row r="119">
          <cell r="C119">
            <v>1125</v>
          </cell>
          <cell r="I119">
            <v>288.14</v>
          </cell>
        </row>
        <row r="121">
          <cell r="C121">
            <v>1127</v>
          </cell>
          <cell r="I121">
            <v>778</v>
          </cell>
        </row>
        <row r="127">
          <cell r="C127">
            <v>1133</v>
          </cell>
          <cell r="I127">
            <v>98</v>
          </cell>
        </row>
        <row r="150">
          <cell r="C150">
            <v>2097</v>
          </cell>
          <cell r="I150">
            <v>196</v>
          </cell>
        </row>
        <row r="161">
          <cell r="I161">
            <v>61</v>
          </cell>
        </row>
        <row r="163">
          <cell r="C163">
            <v>2017</v>
          </cell>
          <cell r="I163">
            <v>170</v>
          </cell>
        </row>
        <row r="165">
          <cell r="C165">
            <v>2018</v>
          </cell>
          <cell r="I165">
            <v>141</v>
          </cell>
        </row>
        <row r="167">
          <cell r="C167">
            <v>2019</v>
          </cell>
          <cell r="I167">
            <v>320</v>
          </cell>
        </row>
        <row r="173">
          <cell r="C173">
            <v>2024</v>
          </cell>
          <cell r="I173">
            <v>225</v>
          </cell>
        </row>
        <row r="174">
          <cell r="C174">
            <v>2161</v>
          </cell>
          <cell r="I174">
            <v>230</v>
          </cell>
        </row>
        <row r="175">
          <cell r="C175">
            <v>2106</v>
          </cell>
          <cell r="I175">
            <v>207</v>
          </cell>
        </row>
        <row r="178">
          <cell r="C178">
            <v>2109</v>
          </cell>
          <cell r="I178">
            <v>110</v>
          </cell>
        </row>
        <row r="187">
          <cell r="C187">
            <v>2032</v>
          </cell>
          <cell r="I187">
            <v>105</v>
          </cell>
        </row>
        <row r="188">
          <cell r="C188">
            <v>2110</v>
          </cell>
          <cell r="I188">
            <v>79</v>
          </cell>
        </row>
        <row r="191">
          <cell r="C191">
            <v>2035</v>
          </cell>
          <cell r="I191">
            <v>455</v>
          </cell>
        </row>
        <row r="198">
          <cell r="C198">
            <v>2118</v>
          </cell>
          <cell r="I198">
            <v>230</v>
          </cell>
        </row>
        <row r="201">
          <cell r="C201">
            <v>2119</v>
          </cell>
          <cell r="I201">
            <v>105</v>
          </cell>
        </row>
        <row r="203">
          <cell r="C203">
            <v>2040</v>
          </cell>
          <cell r="I203">
            <v>190</v>
          </cell>
        </row>
        <row r="207">
          <cell r="C207">
            <v>2157</v>
          </cell>
          <cell r="I207">
            <v>270</v>
          </cell>
        </row>
        <row r="208">
          <cell r="C208">
            <v>2042</v>
          </cell>
          <cell r="I208">
            <v>95</v>
          </cell>
        </row>
        <row r="231">
          <cell r="C231">
            <v>2099</v>
          </cell>
          <cell r="I231">
            <v>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B13" sqref="B13:C13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1" t="s">
        <v>64</v>
      </c>
      <c r="C8" s="171"/>
    </row>
    <row r="9" spans="2:5" ht="15.75" x14ac:dyDescent="0.25">
      <c r="B9" s="172" t="s">
        <v>65</v>
      </c>
      <c r="C9" s="172"/>
    </row>
    <row r="10" spans="2:5" ht="15.75" x14ac:dyDescent="0.25">
      <c r="B10" s="172" t="s">
        <v>0</v>
      </c>
      <c r="C10" s="172"/>
      <c r="E10" s="3"/>
    </row>
    <row r="11" spans="2:5" hidden="1" x14ac:dyDescent="0.25">
      <c r="B11" s="174"/>
      <c r="C11" s="174"/>
      <c r="E11" s="3"/>
    </row>
    <row r="12" spans="2:5" ht="18.75" x14ac:dyDescent="0.25">
      <c r="B12" s="171" t="s">
        <v>1</v>
      </c>
      <c r="C12" s="171"/>
      <c r="E12" s="3"/>
    </row>
    <row r="13" spans="2:5" ht="18.75" x14ac:dyDescent="0.3">
      <c r="B13" s="172" t="s">
        <v>141</v>
      </c>
      <c r="C13" s="172"/>
      <c r="E13" s="2"/>
    </row>
    <row r="14" spans="2:5" x14ac:dyDescent="0.25">
      <c r="B14" s="173" t="s">
        <v>119</v>
      </c>
      <c r="C14" s="173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233935.15</v>
      </c>
    </row>
    <row r="20" spans="2:9" x14ac:dyDescent="0.25">
      <c r="B20" s="10" t="s">
        <v>46</v>
      </c>
      <c r="C20" s="77">
        <f>+'NOTA 2'!D29</f>
        <v>510431.37959999999</v>
      </c>
      <c r="D20" s="16"/>
    </row>
    <row r="21" spans="2:9" x14ac:dyDescent="0.25">
      <c r="B21" s="9" t="s">
        <v>4</v>
      </c>
      <c r="C21" s="17">
        <f>SUM(C19:C20)</f>
        <v>744366.52960000001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13062541.84</v>
      </c>
    </row>
    <row r="25" spans="2:9" x14ac:dyDescent="0.25">
      <c r="B25" s="11" t="s">
        <v>43</v>
      </c>
      <c r="C25" s="76">
        <f>SUM('NOTA 4'!D16)</f>
        <v>694438.78</v>
      </c>
    </row>
    <row r="26" spans="2:9" x14ac:dyDescent="0.25">
      <c r="B26" s="12" t="s">
        <v>6</v>
      </c>
      <c r="C26" s="6">
        <f>SUM(C24:C25)</f>
        <v>13756980.619999999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'!N74</f>
        <v>171965.54666666669</v>
      </c>
      <c r="I29" s="5"/>
    </row>
    <row r="30" spans="2:9" x14ac:dyDescent="0.25">
      <c r="B30" s="9" t="s">
        <v>63</v>
      </c>
      <c r="C30" s="17">
        <f>SUM(C29)</f>
        <v>171965.54666666669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14673312.696266666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5'!I18)</f>
        <v>571239.27</v>
      </c>
    </row>
    <row r="37" spans="2:3" x14ac:dyDescent="0.25">
      <c r="B37" s="14" t="s">
        <v>74</v>
      </c>
      <c r="C37" s="16">
        <f>SUM(C36)</f>
        <v>571239.27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14102073.426266667</v>
      </c>
    </row>
    <row r="45" spans="2:3" x14ac:dyDescent="0.25">
      <c r="B45" s="14" t="s">
        <v>11</v>
      </c>
      <c r="C45" s="16">
        <f>SUM(C44+0)</f>
        <v>14102073.426266667</v>
      </c>
    </row>
    <row r="47" spans="2:3" x14ac:dyDescent="0.25">
      <c r="B47" s="78" t="s">
        <v>12</v>
      </c>
      <c r="C47" s="79">
        <f>SUM(C37+C45)</f>
        <v>14673312.696266666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9" spans="2:2" x14ac:dyDescent="0.25">
      <c r="B59" s="25"/>
    </row>
    <row r="60" spans="2:2" x14ac:dyDescent="0.25">
      <c r="B60" s="25"/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theme="9" tint="-0.499984740745262"/>
  </sheetPr>
  <dimension ref="B6:X41"/>
  <sheetViews>
    <sheetView showGridLines="0" zoomScale="70" zoomScaleNormal="70" workbookViewId="0">
      <selection activeCell="A57" sqref="A57:B61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5" t="s">
        <v>0</v>
      </c>
      <c r="C9" s="175"/>
    </row>
    <row r="10" spans="2:24" ht="18.75" x14ac:dyDescent="0.3">
      <c r="B10" s="176" t="s">
        <v>53</v>
      </c>
      <c r="C10" s="176"/>
      <c r="I10" s="14"/>
    </row>
    <row r="11" spans="2:24" ht="18.75" x14ac:dyDescent="0.3">
      <c r="B11" s="176" t="s">
        <v>142</v>
      </c>
      <c r="C11" s="176"/>
    </row>
    <row r="12" spans="2:24" ht="18.75" x14ac:dyDescent="0.3">
      <c r="B12" s="176" t="s">
        <v>55</v>
      </c>
      <c r="C12" s="176"/>
    </row>
    <row r="13" spans="2:24" ht="18.75" x14ac:dyDescent="0.3">
      <c r="B13" s="177" t="s">
        <v>52</v>
      </c>
      <c r="C13" s="176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144</v>
      </c>
      <c r="C18" s="40">
        <v>203935.15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145</v>
      </c>
      <c r="C21" s="54">
        <f>SUM(C18:C20)</f>
        <v>233935.15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theme="9" tint="-0.499984740745262"/>
  </sheetPr>
  <dimension ref="B4:U42"/>
  <sheetViews>
    <sheetView showGridLines="0" zoomScale="80" zoomScaleNormal="80" workbookViewId="0">
      <selection activeCell="A57" sqref="A57:B61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9" t="s">
        <v>0</v>
      </c>
      <c r="C7" s="179"/>
      <c r="D7" s="179"/>
    </row>
    <row r="8" spans="2:21" ht="18.75" x14ac:dyDescent="0.3">
      <c r="B8" s="176" t="s">
        <v>89</v>
      </c>
      <c r="C8" s="176"/>
      <c r="D8" s="176"/>
    </row>
    <row r="9" spans="2:21" ht="18.75" x14ac:dyDescent="0.3">
      <c r="B9" s="176" t="s">
        <v>143</v>
      </c>
      <c r="C9" s="176"/>
      <c r="D9" s="176"/>
    </row>
    <row r="10" spans="2:21" ht="18.75" x14ac:dyDescent="0.3">
      <c r="B10" s="176" t="s">
        <v>55</v>
      </c>
      <c r="C10" s="176"/>
      <c r="D10" s="176"/>
    </row>
    <row r="11" spans="2:21" ht="18.75" x14ac:dyDescent="0.3">
      <c r="B11" s="177" t="s">
        <v>71</v>
      </c>
      <c r="C11" s="176"/>
      <c r="D11" s="176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146</v>
      </c>
      <c r="C15" s="39"/>
      <c r="D15" s="58">
        <v>532071.75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147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148</v>
      </c>
      <c r="C21" s="42"/>
      <c r="D21" s="59">
        <f>+D15+C18</f>
        <v>532071.75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149</v>
      </c>
      <c r="C25" s="69">
        <f>+INVENTARIO!L35</f>
        <v>21640.3704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95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8" t="s">
        <v>150</v>
      </c>
      <c r="C29" s="178"/>
      <c r="D29" s="141">
        <f>+D21-C25</f>
        <v>510431.37959999999</v>
      </c>
      <c r="G29" s="29"/>
      <c r="H29" s="16"/>
      <c r="I29" s="29"/>
      <c r="J29" s="16"/>
      <c r="K29" s="16"/>
    </row>
    <row r="30" spans="2:11" ht="21" customHeight="1" x14ac:dyDescent="0.25">
      <c r="B30" s="178"/>
      <c r="C30" s="178"/>
      <c r="D30" s="141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theme="9" tint="-0.499984740745262"/>
    <pageSetUpPr fitToPage="1"/>
  </sheetPr>
  <dimension ref="A4:X93"/>
  <sheetViews>
    <sheetView topLeftCell="E6" zoomScaleNormal="100" workbookViewId="0">
      <selection activeCell="A57" sqref="A57:B61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8" t="s">
        <v>0</v>
      </c>
      <c r="H4" s="188"/>
      <c r="I4" s="188"/>
      <c r="J4" s="188"/>
      <c r="K4" s="188"/>
      <c r="L4" s="188"/>
      <c r="M4" s="14"/>
      <c r="N4" s="14"/>
      <c r="O4" s="14"/>
    </row>
    <row r="5" spans="7:15" x14ac:dyDescent="0.25">
      <c r="G5" s="173" t="s">
        <v>35</v>
      </c>
      <c r="H5" s="173"/>
      <c r="I5" s="173"/>
      <c r="J5" s="173"/>
      <c r="K5" s="173"/>
      <c r="L5" s="173"/>
    </row>
    <row r="6" spans="7:15" x14ac:dyDescent="0.25">
      <c r="G6" s="173" t="s">
        <v>142</v>
      </c>
      <c r="H6" s="173"/>
      <c r="I6" s="173"/>
      <c r="J6" s="173"/>
      <c r="K6" s="173"/>
      <c r="L6" s="173"/>
    </row>
    <row r="7" spans="7:15" x14ac:dyDescent="0.25">
      <c r="G7" s="189" t="s">
        <v>50</v>
      </c>
      <c r="H7" s="189"/>
      <c r="I7" s="189"/>
      <c r="J7" s="189"/>
      <c r="K7" s="189"/>
      <c r="L7" s="189"/>
      <c r="M7" s="138"/>
      <c r="N7" s="138"/>
    </row>
    <row r="10" spans="7:15" x14ac:dyDescent="0.25">
      <c r="I10" s="186" t="s">
        <v>124</v>
      </c>
      <c r="J10" s="187"/>
      <c r="K10" s="187"/>
      <c r="L10" s="187"/>
    </row>
    <row r="11" spans="7:15" x14ac:dyDescent="0.25">
      <c r="G11" s="185" t="s">
        <v>79</v>
      </c>
      <c r="H11" s="185"/>
      <c r="I11" s="80" t="s">
        <v>16</v>
      </c>
      <c r="J11" s="80" t="s">
        <v>15</v>
      </c>
      <c r="L11" s="80" t="s">
        <v>13</v>
      </c>
    </row>
    <row r="12" spans="7:15" x14ac:dyDescent="0.25">
      <c r="G12" s="185" t="s">
        <v>32</v>
      </c>
      <c r="H12" s="185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98</v>
      </c>
      <c r="K13" s="57"/>
      <c r="L13" s="61" t="s">
        <v>122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80" t="s">
        <v>14</v>
      </c>
      <c r="M19" s="181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73" t="s">
        <v>32</v>
      </c>
      <c r="I21" s="173"/>
      <c r="J21" s="173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73" t="s">
        <v>79</v>
      </c>
      <c r="I22" s="173"/>
      <c r="J22" s="173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183" t="s">
        <v>41</v>
      </c>
      <c r="H23" s="184"/>
      <c r="I23" s="184"/>
      <c r="J23" s="184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3" t="s">
        <v>39</v>
      </c>
      <c r="H24" s="184"/>
      <c r="I24" s="184"/>
      <c r="J24" s="184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3" t="s">
        <v>40</v>
      </c>
      <c r="H25" s="184"/>
      <c r="I25" s="184"/>
      <c r="J25" s="184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3" t="s">
        <v>42</v>
      </c>
      <c r="H26" s="184"/>
      <c r="I26" s="184"/>
      <c r="J26" s="184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96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94</v>
      </c>
      <c r="Q45" s="98" t="s">
        <v>97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100</v>
      </c>
      <c r="Q49" s="114" t="s">
        <v>99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139">
        <f>SUM(J70:J81)+SUM(L70:L81)</f>
        <v>404126.15499999997</v>
      </c>
      <c r="P69" t="s">
        <v>123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357694.03333333333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311261.91166666662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264829.78999999998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218397.66833333333</v>
      </c>
      <c r="P73" s="137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66">
        <f>SUM(J75:J81)+SUM(L75:L81)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182" t="s">
        <v>77</v>
      </c>
      <c r="I84" s="182"/>
      <c r="J84" s="182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G11:H11"/>
    <mergeCell ref="G12:H12"/>
    <mergeCell ref="I10:L10"/>
    <mergeCell ref="G4:L4"/>
    <mergeCell ref="G5:L5"/>
    <mergeCell ref="G6:L6"/>
    <mergeCell ref="G7:L7"/>
    <mergeCell ref="L19:M19"/>
    <mergeCell ref="H84:J84"/>
    <mergeCell ref="H22:J22"/>
    <mergeCell ref="G23:J23"/>
    <mergeCell ref="G24:J24"/>
    <mergeCell ref="G25:J25"/>
    <mergeCell ref="G26:J26"/>
    <mergeCell ref="H21:J21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theme="9" tint="-0.499984740745262"/>
  </sheetPr>
  <dimension ref="C5:M46"/>
  <sheetViews>
    <sheetView zoomScale="70" zoomScaleNormal="70" workbookViewId="0">
      <selection activeCell="A57" sqref="A57:B61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5" t="s">
        <v>0</v>
      </c>
      <c r="D5" s="175"/>
      <c r="E5" s="14"/>
      <c r="F5" s="14"/>
      <c r="G5" s="14"/>
      <c r="H5" s="14"/>
      <c r="I5" s="14"/>
      <c r="J5" s="14"/>
      <c r="K5" s="93"/>
    </row>
    <row r="6" spans="3:13" ht="18.75" x14ac:dyDescent="0.3">
      <c r="C6" s="176" t="s">
        <v>57</v>
      </c>
      <c r="D6" s="176"/>
      <c r="K6" s="70"/>
    </row>
    <row r="7" spans="3:13" ht="18.75" x14ac:dyDescent="0.3">
      <c r="C7" s="176" t="s">
        <v>142</v>
      </c>
      <c r="D7" s="176"/>
      <c r="K7" s="70"/>
    </row>
    <row r="8" spans="3:13" ht="18.75" x14ac:dyDescent="0.3">
      <c r="C8" s="177" t="s">
        <v>56</v>
      </c>
      <c r="D8" s="176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13756980.62-694438.78</f>
        <v>13062541.84</v>
      </c>
      <c r="L15" s="64"/>
      <c r="M15" s="16"/>
    </row>
    <row r="16" spans="3:13" ht="16.5" customHeight="1" x14ac:dyDescent="0.25">
      <c r="C16" s="55" t="s">
        <v>43</v>
      </c>
      <c r="D16" s="68">
        <v>694438.78</v>
      </c>
    </row>
    <row r="17" spans="3:13" ht="21.75" customHeight="1" thickBot="1" x14ac:dyDescent="0.4">
      <c r="C17" s="56" t="s">
        <v>6</v>
      </c>
      <c r="D17" s="106">
        <f>SUM(D15:D16)</f>
        <v>13756980.619999999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theme="9" tint="-0.499984740745262"/>
    <pageSetUpPr fitToPage="1"/>
  </sheetPr>
  <dimension ref="A1:P34"/>
  <sheetViews>
    <sheetView topLeftCell="B1" zoomScale="85" zoomScaleNormal="85" workbookViewId="0">
      <selection activeCell="A57" sqref="A57:B6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191" t="s">
        <v>0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9"/>
      <c r="N5" s="109"/>
      <c r="O5" s="109"/>
      <c r="P5" s="14"/>
    </row>
    <row r="6" spans="1:16" ht="15.75" x14ac:dyDescent="0.25">
      <c r="A6" s="108"/>
      <c r="B6" s="192" t="s">
        <v>58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08"/>
      <c r="N6" s="108"/>
      <c r="O6" s="108"/>
    </row>
    <row r="7" spans="1:16" ht="15.75" x14ac:dyDescent="0.25">
      <c r="A7" s="108"/>
      <c r="B7" s="191" t="s">
        <v>9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08"/>
      <c r="N7" s="108"/>
      <c r="O7" s="108"/>
    </row>
    <row r="8" spans="1:16" ht="15.75" x14ac:dyDescent="0.25">
      <c r="A8" s="108"/>
      <c r="B8" s="192" t="s">
        <v>142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08"/>
      <c r="N8" s="108"/>
      <c r="O8" s="108"/>
    </row>
    <row r="9" spans="1:16" ht="15.75" x14ac:dyDescent="0.25">
      <c r="A9" s="108"/>
      <c r="B9" s="192" t="s">
        <v>85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08"/>
      <c r="N9" s="108"/>
      <c r="O9" s="108"/>
    </row>
    <row r="10" spans="1:16" ht="15.75" customHeight="1" x14ac:dyDescent="0.25">
      <c r="A10" s="108"/>
      <c r="B10" s="193" t="s">
        <v>88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103</v>
      </c>
      <c r="E15" s="119" t="s">
        <v>69</v>
      </c>
      <c r="F15" s="119" t="s">
        <v>66</v>
      </c>
      <c r="G15" s="120" t="s">
        <v>101</v>
      </c>
      <c r="H15" s="120" t="s">
        <v>102</v>
      </c>
      <c r="I15" s="121" t="s">
        <v>109</v>
      </c>
      <c r="J15" s="121" t="s">
        <v>104</v>
      </c>
      <c r="K15" s="122" t="s">
        <v>105</v>
      </c>
      <c r="L15" s="122" t="s">
        <v>106</v>
      </c>
      <c r="M15" s="108"/>
      <c r="N15" s="108"/>
      <c r="O15" s="108"/>
    </row>
    <row r="16" spans="1:16" ht="15.75" x14ac:dyDescent="0.25">
      <c r="A16" s="108"/>
      <c r="B16" s="111">
        <v>1</v>
      </c>
      <c r="C16" s="133" t="s">
        <v>179</v>
      </c>
      <c r="D16" s="133" t="s">
        <v>184</v>
      </c>
      <c r="E16" s="135" t="s">
        <v>136</v>
      </c>
      <c r="F16" s="123" t="s">
        <v>185</v>
      </c>
      <c r="G16" s="144" t="s">
        <v>138</v>
      </c>
      <c r="H16" s="170" t="s">
        <v>186</v>
      </c>
      <c r="I16" s="142">
        <v>71239.27</v>
      </c>
      <c r="J16" s="142">
        <v>0</v>
      </c>
      <c r="K16" s="142">
        <f t="shared" ref="K16:K17" si="0">+I16</f>
        <v>71239.27</v>
      </c>
      <c r="L16" s="143" t="s">
        <v>121</v>
      </c>
      <c r="M16" s="108"/>
      <c r="N16" s="108"/>
      <c r="O16" s="108"/>
    </row>
    <row r="17" spans="1:15" ht="31.5" x14ac:dyDescent="0.25">
      <c r="A17" s="108"/>
      <c r="B17" s="111">
        <v>2</v>
      </c>
      <c r="C17" s="133" t="s">
        <v>125</v>
      </c>
      <c r="D17" s="133" t="s">
        <v>126</v>
      </c>
      <c r="E17" s="134" t="s">
        <v>137</v>
      </c>
      <c r="F17" s="123" t="s">
        <v>126</v>
      </c>
      <c r="G17" s="145" t="s">
        <v>139</v>
      </c>
      <c r="H17" s="170" t="s">
        <v>140</v>
      </c>
      <c r="I17" s="142">
        <v>500000</v>
      </c>
      <c r="J17" s="142">
        <v>0</v>
      </c>
      <c r="K17" s="142">
        <f t="shared" si="0"/>
        <v>500000</v>
      </c>
      <c r="L17" s="143" t="s">
        <v>121</v>
      </c>
      <c r="M17" s="108"/>
      <c r="N17" s="108"/>
      <c r="O17" s="108"/>
    </row>
    <row r="18" spans="1:15" ht="16.5" thickBot="1" x14ac:dyDescent="0.3">
      <c r="A18" s="108"/>
      <c r="B18" s="190"/>
      <c r="C18" s="190"/>
      <c r="D18" s="190"/>
      <c r="E18" s="190"/>
      <c r="F18" s="111"/>
      <c r="G18" s="110"/>
      <c r="H18" s="110"/>
      <c r="I18" s="124">
        <f>SUM(I16:I17)</f>
        <v>571239.27</v>
      </c>
      <c r="J18" s="124">
        <f>SUM(J16:J17)</f>
        <v>0</v>
      </c>
      <c r="K18" s="124">
        <f>SUM(K16:K17)</f>
        <v>571239.27</v>
      </c>
      <c r="L18" s="124">
        <f>SUM(L16:L17)</f>
        <v>0</v>
      </c>
      <c r="M18" s="108"/>
      <c r="N18" s="108"/>
      <c r="O18" s="108"/>
    </row>
    <row r="19" spans="1:15" ht="17.25" thickTop="1" thickBot="1" x14ac:dyDescent="0.3">
      <c r="A19" s="108"/>
      <c r="B19" s="112"/>
      <c r="C19" s="112"/>
      <c r="D19" s="112"/>
      <c r="E19" s="112"/>
      <c r="F19" s="108"/>
      <c r="G19" s="110"/>
      <c r="H19" s="110"/>
      <c r="I19" s="111"/>
      <c r="J19" s="108"/>
      <c r="K19" s="111"/>
      <c r="L19" s="108"/>
      <c r="M19" s="108"/>
      <c r="N19" s="108"/>
      <c r="O19" s="108"/>
    </row>
    <row r="20" spans="1:15" ht="15.75" thickBot="1" x14ac:dyDescent="0.3">
      <c r="A20" s="116"/>
      <c r="B20" s="130" t="s">
        <v>107</v>
      </c>
      <c r="C20" s="131"/>
      <c r="D20" s="125"/>
      <c r="E20" s="126"/>
      <c r="F20" s="116"/>
      <c r="G20" s="116"/>
      <c r="H20" s="108"/>
      <c r="I20" s="111"/>
      <c r="J20" s="108"/>
      <c r="K20" s="111"/>
      <c r="L20" s="108"/>
      <c r="M20" s="108"/>
      <c r="N20" s="108"/>
      <c r="O20" s="108"/>
    </row>
    <row r="21" spans="1:15" ht="15.75" thickBot="1" x14ac:dyDescent="0.3">
      <c r="A21" s="116"/>
      <c r="B21" s="127" t="s">
        <v>108</v>
      </c>
      <c r="C21" s="128"/>
      <c r="D21" s="128"/>
      <c r="E21" s="129"/>
      <c r="F21" s="116"/>
      <c r="G21" s="116"/>
      <c r="H21" s="108"/>
      <c r="I21" s="111"/>
      <c r="J21" s="108"/>
      <c r="K21" s="111"/>
      <c r="L21" s="115"/>
      <c r="M21" s="108"/>
      <c r="N21" s="108"/>
      <c r="O21" s="108"/>
    </row>
    <row r="22" spans="1:15" x14ac:dyDescent="0.25">
      <c r="A22" s="116"/>
      <c r="B22" s="116"/>
      <c r="C22" s="116"/>
      <c r="D22" s="116"/>
      <c r="E22" s="116"/>
      <c r="F22" s="116"/>
      <c r="G22" s="116"/>
      <c r="H22" s="108"/>
      <c r="I22" s="111"/>
      <c r="J22" s="108"/>
      <c r="K22" s="111"/>
      <c r="L22" s="115"/>
      <c r="M22" s="108"/>
      <c r="N22" s="108"/>
      <c r="O22" s="108"/>
    </row>
    <row r="23" spans="1:15" x14ac:dyDescent="0.25">
      <c r="A23" s="116"/>
      <c r="B23" s="116"/>
      <c r="C23" s="116"/>
      <c r="D23" s="116"/>
      <c r="E23" s="116"/>
      <c r="F23" s="116"/>
      <c r="G23" s="116"/>
      <c r="H23" s="108"/>
      <c r="I23" s="111"/>
      <c r="J23" s="108"/>
      <c r="K23" s="111"/>
      <c r="L23" s="108"/>
      <c r="M23" s="108"/>
      <c r="N23" s="108"/>
      <c r="O23" s="108"/>
    </row>
    <row r="24" spans="1:15" x14ac:dyDescent="0.25">
      <c r="A24" s="116"/>
      <c r="B24" s="116"/>
      <c r="C24" s="116"/>
      <c r="D24" s="116"/>
      <c r="E24" s="116"/>
      <c r="F24" s="116"/>
      <c r="G24" s="116"/>
      <c r="H24" s="108"/>
      <c r="I24" s="111"/>
      <c r="J24" s="108"/>
      <c r="K24" s="111"/>
      <c r="L24" s="108"/>
      <c r="M24" s="108"/>
      <c r="N24" s="108"/>
      <c r="O24" s="108"/>
    </row>
    <row r="25" spans="1:15" x14ac:dyDescent="0.25">
      <c r="A25" s="116"/>
      <c r="B25" s="116"/>
      <c r="C25" s="116"/>
      <c r="D25" s="116"/>
      <c r="E25" s="116"/>
      <c r="F25" s="116"/>
      <c r="G25" s="116"/>
      <c r="H25" s="108"/>
      <c r="I25" s="111"/>
      <c r="J25" s="108"/>
      <c r="K25" s="111"/>
      <c r="L25" s="108"/>
      <c r="M25" s="108"/>
      <c r="N25" s="108"/>
      <c r="O25" s="108"/>
    </row>
    <row r="26" spans="1:15" x14ac:dyDescent="0.25">
      <c r="A26" s="116"/>
      <c r="B26" s="116"/>
      <c r="C26" s="116"/>
      <c r="D26" s="116"/>
      <c r="E26" s="116"/>
      <c r="F26" s="116"/>
      <c r="G26" s="116"/>
      <c r="H26" s="108"/>
      <c r="I26" s="111"/>
      <c r="J26" s="108"/>
      <c r="K26" s="111"/>
      <c r="L26" s="108"/>
      <c r="M26" s="108"/>
      <c r="N26" s="108"/>
      <c r="O26" s="108"/>
    </row>
    <row r="27" spans="1:15" x14ac:dyDescent="0.25">
      <c r="A27" s="116"/>
      <c r="B27" s="116"/>
      <c r="C27" s="116"/>
      <c r="D27" s="116"/>
      <c r="E27" s="116"/>
      <c r="F27" s="116"/>
      <c r="G27" s="116"/>
      <c r="H27" s="108"/>
      <c r="I27" s="111"/>
      <c r="J27" s="108"/>
      <c r="K27" s="111"/>
      <c r="L27" s="108"/>
      <c r="M27" s="108"/>
      <c r="N27" s="108"/>
      <c r="O27" s="108"/>
    </row>
    <row r="28" spans="1:15" x14ac:dyDescent="0.25">
      <c r="A28" s="116"/>
      <c r="B28" s="116"/>
      <c r="C28" s="116"/>
      <c r="D28" s="116"/>
      <c r="E28" s="116"/>
      <c r="F28" s="116"/>
      <c r="G28" s="116"/>
      <c r="H28" s="108"/>
      <c r="I28" s="111"/>
      <c r="J28" s="108"/>
      <c r="K28" s="111"/>
      <c r="L28" s="108"/>
      <c r="M28" s="108"/>
      <c r="N28" s="108"/>
      <c r="O28" s="108"/>
    </row>
    <row r="29" spans="1:15" x14ac:dyDescent="0.25">
      <c r="A29" s="116"/>
      <c r="B29" s="116"/>
      <c r="C29" s="116"/>
      <c r="D29" s="116"/>
      <c r="E29" s="116"/>
      <c r="F29" s="116"/>
      <c r="G29" s="116"/>
      <c r="H29" s="108"/>
      <c r="I29" s="111"/>
      <c r="J29" s="108"/>
      <c r="K29" s="111"/>
      <c r="L29" s="108"/>
      <c r="M29" s="108"/>
      <c r="N29" s="108"/>
      <c r="O29" s="108"/>
    </row>
    <row r="30" spans="1:15" x14ac:dyDescent="0.25">
      <c r="A30" s="116"/>
      <c r="B30" s="116"/>
      <c r="C30" s="116"/>
      <c r="D30" s="116"/>
      <c r="E30" s="116"/>
      <c r="F30" s="116"/>
      <c r="G30" s="116"/>
      <c r="H30" s="108"/>
      <c r="I30" s="111"/>
      <c r="J30" s="108"/>
      <c r="K30" s="111"/>
      <c r="L30" s="108"/>
      <c r="M30" s="108"/>
      <c r="N30" s="108"/>
      <c r="O30" s="108"/>
    </row>
    <row r="31" spans="1:15" x14ac:dyDescent="0.25">
      <c r="A31" s="116"/>
      <c r="B31" s="116"/>
      <c r="C31" s="116"/>
      <c r="D31" s="116"/>
      <c r="E31" s="116"/>
      <c r="F31" s="116"/>
      <c r="G31" s="116"/>
      <c r="H31" s="108"/>
      <c r="I31" s="111"/>
      <c r="J31" s="108"/>
      <c r="K31" s="111"/>
      <c r="L31" s="108"/>
      <c r="M31" s="108"/>
      <c r="N31" s="108"/>
      <c r="O31" s="108"/>
    </row>
    <row r="32" spans="1:15" x14ac:dyDescent="0.25">
      <c r="A32" s="116"/>
      <c r="B32" s="116"/>
      <c r="C32" s="116"/>
      <c r="D32" s="116"/>
      <c r="E32" s="116"/>
      <c r="F32" s="116"/>
      <c r="G32" s="116"/>
      <c r="H32" s="108"/>
      <c r="I32" s="111"/>
      <c r="J32" s="108"/>
      <c r="K32" s="111"/>
      <c r="L32" s="108"/>
      <c r="M32" s="108"/>
      <c r="N32" s="108"/>
      <c r="O32" s="108"/>
    </row>
    <row r="33" spans="1:7" x14ac:dyDescent="0.25">
      <c r="A33" s="117"/>
      <c r="B33" s="117"/>
      <c r="C33" s="117"/>
      <c r="D33" s="117"/>
      <c r="E33" s="117"/>
      <c r="F33" s="117"/>
      <c r="G33" s="117"/>
    </row>
    <row r="34" spans="1:7" x14ac:dyDescent="0.25">
      <c r="A34" s="117"/>
      <c r="B34" s="117"/>
      <c r="C34" s="117"/>
      <c r="D34" s="117"/>
      <c r="E34" s="117"/>
      <c r="F34" s="117"/>
      <c r="G34" s="117"/>
    </row>
  </sheetData>
  <mergeCells count="7">
    <mergeCell ref="B18:E18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theme="9" tint="-0.499984740745262"/>
  </sheetPr>
  <dimension ref="B5:N30"/>
  <sheetViews>
    <sheetView zoomScale="85" zoomScaleNormal="85" workbookViewId="0">
      <selection activeCell="I42" sqref="I42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9" t="s">
        <v>0</v>
      </c>
      <c r="C5" s="179"/>
      <c r="D5" s="179"/>
      <c r="E5" s="179"/>
      <c r="F5" s="179"/>
      <c r="G5" s="179"/>
      <c r="H5" s="32"/>
      <c r="I5" s="14"/>
      <c r="J5" s="14"/>
      <c r="K5" s="14"/>
      <c r="L5" s="14"/>
      <c r="M5" s="14"/>
      <c r="N5" s="14"/>
    </row>
    <row r="6" spans="2:14" ht="15.75" x14ac:dyDescent="0.25">
      <c r="B6" s="194" t="s">
        <v>58</v>
      </c>
      <c r="C6" s="194"/>
      <c r="D6" s="194"/>
      <c r="E6" s="194"/>
      <c r="F6" s="194"/>
      <c r="G6" s="194"/>
      <c r="H6" s="33"/>
    </row>
    <row r="7" spans="2:14" ht="15.75" x14ac:dyDescent="0.25">
      <c r="B7" s="179" t="s">
        <v>9</v>
      </c>
      <c r="C7" s="179"/>
      <c r="D7" s="179"/>
      <c r="E7" s="179"/>
      <c r="F7" s="179"/>
      <c r="G7" s="179"/>
      <c r="H7" s="33"/>
    </row>
    <row r="8" spans="2:14" ht="15.75" x14ac:dyDescent="0.25">
      <c r="B8" s="194" t="s">
        <v>141</v>
      </c>
      <c r="C8" s="194"/>
      <c r="D8" s="194"/>
      <c r="E8" s="194"/>
      <c r="F8" s="194"/>
      <c r="G8" s="194"/>
      <c r="H8" s="33"/>
    </row>
    <row r="9" spans="2:14" ht="15.75" x14ac:dyDescent="0.25">
      <c r="B9" s="194" t="s">
        <v>86</v>
      </c>
      <c r="C9" s="194"/>
      <c r="D9" s="194"/>
      <c r="E9" s="194"/>
      <c r="F9" s="194"/>
      <c r="G9" s="194"/>
      <c r="H9" s="33"/>
    </row>
    <row r="10" spans="2:14" ht="15.75" x14ac:dyDescent="0.25">
      <c r="B10" s="189" t="s">
        <v>87</v>
      </c>
      <c r="C10" s="189"/>
      <c r="D10" s="189"/>
      <c r="E10" s="189"/>
      <c r="F10" s="189"/>
      <c r="G10" s="189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theme="9" tint="-0.499984740745262"/>
    <pageSetUpPr fitToPage="1"/>
  </sheetPr>
  <dimension ref="B2:N108"/>
  <sheetViews>
    <sheetView topLeftCell="B1" workbookViewId="0">
      <selection activeCell="B3" sqref="B3:L35"/>
    </sheetView>
  </sheetViews>
  <sheetFormatPr defaultColWidth="19.140625" defaultRowHeight="15" x14ac:dyDescent="0.25"/>
  <cols>
    <col min="1" max="1" width="0" hidden="1" customWidth="1"/>
    <col min="2" max="2" width="19.140625" style="146"/>
    <col min="3" max="3" width="15" customWidth="1"/>
    <col min="4" max="4" width="34.28515625" style="25" bestFit="1" customWidth="1"/>
    <col min="5" max="5" width="12.28515625" style="25" bestFit="1" customWidth="1"/>
    <col min="6" max="6" width="10.28515625" style="25" bestFit="1" customWidth="1"/>
    <col min="7" max="7" width="15.85546875" bestFit="1" customWidth="1"/>
    <col min="8" max="8" width="22.28515625" style="3" customWidth="1"/>
    <col min="9" max="9" width="12.5703125" style="148" customWidth="1"/>
    <col min="10" max="10" width="18" bestFit="1" customWidth="1"/>
    <col min="11" max="11" width="19" style="148" customWidth="1"/>
    <col min="12" max="12" width="16" style="148" customWidth="1"/>
  </cols>
  <sheetData>
    <row r="2" spans="2:12" x14ac:dyDescent="0.25">
      <c r="G2" s="147"/>
    </row>
    <row r="3" spans="2:12" x14ac:dyDescent="0.25">
      <c r="B3" s="195" t="s">
        <v>151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2:12" x14ac:dyDescent="0.2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2:12" x14ac:dyDescent="0.25">
      <c r="B5" s="165" t="s">
        <v>14</v>
      </c>
      <c r="C5" s="166" t="s">
        <v>113</v>
      </c>
      <c r="D5" s="166" t="s">
        <v>114</v>
      </c>
      <c r="E5" s="166" t="s">
        <v>120</v>
      </c>
      <c r="F5" s="166" t="s">
        <v>112</v>
      </c>
      <c r="G5" s="166" t="s">
        <v>115</v>
      </c>
      <c r="H5" s="167" t="s">
        <v>116</v>
      </c>
      <c r="I5" s="168" t="s">
        <v>111</v>
      </c>
      <c r="J5" s="166" t="s">
        <v>117</v>
      </c>
      <c r="K5" s="168" t="s">
        <v>118</v>
      </c>
      <c r="L5" s="168" t="s">
        <v>110</v>
      </c>
    </row>
    <row r="6" spans="2:12" x14ac:dyDescent="0.25">
      <c r="B6" s="149">
        <v>45053</v>
      </c>
      <c r="C6" s="150">
        <f>+C32</f>
        <v>2100</v>
      </c>
      <c r="D6" s="49" t="s">
        <v>152</v>
      </c>
      <c r="E6" s="136" t="s">
        <v>131</v>
      </c>
      <c r="F6" s="151">
        <v>15</v>
      </c>
      <c r="G6" s="136"/>
      <c r="H6" s="140" t="s">
        <v>130</v>
      </c>
      <c r="I6" s="152">
        <f>+[1]Existencia!$I$161</f>
        <v>61</v>
      </c>
      <c r="J6" s="153">
        <f>+I6*F6</f>
        <v>915</v>
      </c>
      <c r="K6" s="154">
        <f>+J6*0.18</f>
        <v>164.7</v>
      </c>
      <c r="L6" s="154">
        <f>+J6+K6</f>
        <v>1079.7</v>
      </c>
    </row>
    <row r="7" spans="2:12" x14ac:dyDescent="0.25">
      <c r="B7" s="149">
        <v>45053</v>
      </c>
      <c r="C7" s="150">
        <f>+[1]Existencia!$C$165</f>
        <v>2018</v>
      </c>
      <c r="D7" s="49" t="s">
        <v>153</v>
      </c>
      <c r="E7" s="136" t="s">
        <v>129</v>
      </c>
      <c r="F7" s="151">
        <v>2</v>
      </c>
      <c r="G7" s="136"/>
      <c r="H7" s="140" t="s">
        <v>130</v>
      </c>
      <c r="I7" s="152">
        <f>+[1]Existencia!$I$165</f>
        <v>141</v>
      </c>
      <c r="J7" s="153">
        <f t="shared" ref="J7:J34" si="0">+I7*F7</f>
        <v>282</v>
      </c>
      <c r="K7" s="154">
        <f>+J7*0.16</f>
        <v>45.12</v>
      </c>
      <c r="L7" s="154">
        <f t="shared" ref="L7:L34" si="1">+J7+K7</f>
        <v>327.12</v>
      </c>
    </row>
    <row r="8" spans="2:12" x14ac:dyDescent="0.25">
      <c r="B8" s="149">
        <v>45053</v>
      </c>
      <c r="C8" s="150">
        <f>+[1]Existencia!$C$163</f>
        <v>2017</v>
      </c>
      <c r="D8" s="49" t="s">
        <v>154</v>
      </c>
      <c r="E8" s="136" t="s">
        <v>129</v>
      </c>
      <c r="F8" s="151">
        <v>2</v>
      </c>
      <c r="G8" s="136"/>
      <c r="H8" s="140" t="s">
        <v>130</v>
      </c>
      <c r="I8" s="152">
        <f>+[1]Existencia!$I$163</f>
        <v>170</v>
      </c>
      <c r="J8" s="153">
        <f t="shared" si="0"/>
        <v>340</v>
      </c>
      <c r="K8" s="154">
        <f>+J8*0.16</f>
        <v>54.4</v>
      </c>
      <c r="L8" s="154">
        <f t="shared" si="1"/>
        <v>394.4</v>
      </c>
    </row>
    <row r="9" spans="2:12" x14ac:dyDescent="0.25">
      <c r="B9" s="149">
        <v>45053</v>
      </c>
      <c r="C9" s="150">
        <f>+[1]Existencia!$C$173</f>
        <v>2024</v>
      </c>
      <c r="D9" s="49" t="s">
        <v>155</v>
      </c>
      <c r="E9" s="136" t="s">
        <v>156</v>
      </c>
      <c r="F9" s="151">
        <v>2</v>
      </c>
      <c r="G9" s="136"/>
      <c r="H9" s="140" t="s">
        <v>130</v>
      </c>
      <c r="I9" s="152">
        <f>+[1]Existencia!$I$173</f>
        <v>225</v>
      </c>
      <c r="J9" s="153">
        <f t="shared" si="0"/>
        <v>450</v>
      </c>
      <c r="K9" s="154">
        <f t="shared" ref="K9:K34" si="2">+J9*0.18</f>
        <v>81</v>
      </c>
      <c r="L9" s="154">
        <f t="shared" si="1"/>
        <v>531</v>
      </c>
    </row>
    <row r="10" spans="2:12" x14ac:dyDescent="0.25">
      <c r="B10" s="149">
        <v>45053</v>
      </c>
      <c r="C10" s="150">
        <f>+[1]Existencia!$C$174</f>
        <v>2161</v>
      </c>
      <c r="D10" s="49" t="s">
        <v>155</v>
      </c>
      <c r="E10" s="136" t="s">
        <v>156</v>
      </c>
      <c r="F10" s="151">
        <v>1</v>
      </c>
      <c r="G10" s="136"/>
      <c r="H10" s="140" t="s">
        <v>130</v>
      </c>
      <c r="I10" s="152">
        <f>+[1]Existencia!$I$174</f>
        <v>230</v>
      </c>
      <c r="J10" s="153">
        <f t="shared" si="0"/>
        <v>230</v>
      </c>
      <c r="K10" s="154">
        <f t="shared" si="2"/>
        <v>41.4</v>
      </c>
      <c r="L10" s="154">
        <f t="shared" si="1"/>
        <v>271.39999999999998</v>
      </c>
    </row>
    <row r="11" spans="2:12" x14ac:dyDescent="0.25">
      <c r="B11" s="149">
        <v>45053</v>
      </c>
      <c r="C11" s="150">
        <f>+[1]Existencia!$C$198</f>
        <v>2118</v>
      </c>
      <c r="D11" s="49" t="s">
        <v>157</v>
      </c>
      <c r="E11" s="136" t="s">
        <v>132</v>
      </c>
      <c r="F11" s="151">
        <v>2</v>
      </c>
      <c r="G11" s="136"/>
      <c r="H11" s="140" t="s">
        <v>130</v>
      </c>
      <c r="I11" s="152">
        <f>+[1]Existencia!$I$198</f>
        <v>230</v>
      </c>
      <c r="J11" s="153">
        <f t="shared" si="0"/>
        <v>460</v>
      </c>
      <c r="K11" s="154">
        <f t="shared" si="2"/>
        <v>82.8</v>
      </c>
      <c r="L11" s="154">
        <f t="shared" si="1"/>
        <v>542.79999999999995</v>
      </c>
    </row>
    <row r="12" spans="2:12" x14ac:dyDescent="0.25">
      <c r="B12" s="149">
        <v>45053</v>
      </c>
      <c r="C12" s="150">
        <f>+[1]Existencia!$C$150</f>
        <v>2097</v>
      </c>
      <c r="D12" s="49" t="s">
        <v>158</v>
      </c>
      <c r="E12" s="136" t="s">
        <v>129</v>
      </c>
      <c r="F12" s="151">
        <v>20</v>
      </c>
      <c r="G12" s="136"/>
      <c r="H12" s="140" t="s">
        <v>130</v>
      </c>
      <c r="I12" s="152">
        <f>+[1]Existencia!$I$150</f>
        <v>196</v>
      </c>
      <c r="J12" s="153">
        <f t="shared" si="0"/>
        <v>3920</v>
      </c>
      <c r="K12" s="154">
        <f>+J12*0.16</f>
        <v>627.20000000000005</v>
      </c>
      <c r="L12" s="154">
        <f t="shared" si="1"/>
        <v>4547.2</v>
      </c>
    </row>
    <row r="13" spans="2:12" x14ac:dyDescent="0.25">
      <c r="B13" s="149">
        <v>45053</v>
      </c>
      <c r="C13" s="150">
        <f>+[1]Existencia!$C$175</f>
        <v>2106</v>
      </c>
      <c r="D13" s="49" t="s">
        <v>159</v>
      </c>
      <c r="E13" s="136" t="s">
        <v>129</v>
      </c>
      <c r="F13" s="151">
        <v>5</v>
      </c>
      <c r="G13" s="136"/>
      <c r="H13" s="140" t="s">
        <v>130</v>
      </c>
      <c r="I13" s="152">
        <f>+[1]Existencia!$I$175</f>
        <v>207</v>
      </c>
      <c r="J13" s="153">
        <f t="shared" si="0"/>
        <v>1035</v>
      </c>
      <c r="K13" s="154">
        <f>+J13*0.18</f>
        <v>186.29999999999998</v>
      </c>
      <c r="L13" s="154">
        <f t="shared" si="1"/>
        <v>1221.3</v>
      </c>
    </row>
    <row r="14" spans="2:12" x14ac:dyDescent="0.25">
      <c r="B14" s="149">
        <v>45053</v>
      </c>
      <c r="C14" s="150">
        <f>+[1]Existencia!$C$167</f>
        <v>2019</v>
      </c>
      <c r="D14" s="49" t="s">
        <v>160</v>
      </c>
      <c r="E14" s="136" t="s">
        <v>129</v>
      </c>
      <c r="F14" s="151">
        <v>2</v>
      </c>
      <c r="G14" s="136"/>
      <c r="H14" s="140" t="s">
        <v>130</v>
      </c>
      <c r="I14" s="152">
        <f>+[1]Existencia!$I$167</f>
        <v>320</v>
      </c>
      <c r="J14" s="153">
        <f t="shared" si="0"/>
        <v>640</v>
      </c>
      <c r="K14" s="154">
        <f>+J14*0.18</f>
        <v>115.19999999999999</v>
      </c>
      <c r="L14" s="154">
        <f t="shared" si="1"/>
        <v>755.2</v>
      </c>
    </row>
    <row r="15" spans="2:12" x14ac:dyDescent="0.25">
      <c r="B15" s="149">
        <v>45053</v>
      </c>
      <c r="C15" s="150">
        <f>+[1]Existencia!$C$231</f>
        <v>2099</v>
      </c>
      <c r="D15" s="49" t="s">
        <v>161</v>
      </c>
      <c r="E15" s="136" t="s">
        <v>129</v>
      </c>
      <c r="F15" s="151">
        <v>2</v>
      </c>
      <c r="G15" s="136"/>
      <c r="H15" s="140" t="s">
        <v>130</v>
      </c>
      <c r="I15" s="152">
        <f>+[1]Existencia!$I$231</f>
        <v>396</v>
      </c>
      <c r="J15" s="153">
        <f t="shared" si="0"/>
        <v>792</v>
      </c>
      <c r="K15" s="154">
        <f t="shared" si="2"/>
        <v>142.56</v>
      </c>
      <c r="L15" s="154">
        <f t="shared" si="1"/>
        <v>934.56</v>
      </c>
    </row>
    <row r="16" spans="2:12" x14ac:dyDescent="0.25">
      <c r="B16" s="149">
        <v>45053</v>
      </c>
      <c r="C16" s="150">
        <f>+[1]Existencia!$C$191</f>
        <v>2035</v>
      </c>
      <c r="D16" s="49" t="s">
        <v>162</v>
      </c>
      <c r="E16" s="136" t="s">
        <v>132</v>
      </c>
      <c r="F16" s="151">
        <v>1</v>
      </c>
      <c r="G16" s="136"/>
      <c r="H16" s="140" t="s">
        <v>130</v>
      </c>
      <c r="I16" s="152">
        <f>+[1]Existencia!$I$191</f>
        <v>455</v>
      </c>
      <c r="J16" s="153">
        <f t="shared" si="0"/>
        <v>455</v>
      </c>
      <c r="K16" s="154">
        <f t="shared" si="2"/>
        <v>81.899999999999991</v>
      </c>
      <c r="L16" s="154">
        <f t="shared" si="1"/>
        <v>536.9</v>
      </c>
    </row>
    <row r="17" spans="2:12" x14ac:dyDescent="0.25">
      <c r="B17" s="149">
        <v>45053</v>
      </c>
      <c r="C17" s="150">
        <f>+[1]Existencia!$C$203</f>
        <v>2040</v>
      </c>
      <c r="D17" s="49" t="s">
        <v>163</v>
      </c>
      <c r="E17" s="136" t="s">
        <v>132</v>
      </c>
      <c r="F17" s="151">
        <v>2</v>
      </c>
      <c r="G17" s="136"/>
      <c r="H17" s="140" t="s">
        <v>130</v>
      </c>
      <c r="I17" s="152">
        <f>+[1]Existencia!$I$203</f>
        <v>190</v>
      </c>
      <c r="J17" s="153">
        <f t="shared" si="0"/>
        <v>380</v>
      </c>
      <c r="K17" s="154">
        <f t="shared" si="2"/>
        <v>68.399999999999991</v>
      </c>
      <c r="L17" s="154">
        <f t="shared" si="1"/>
        <v>448.4</v>
      </c>
    </row>
    <row r="18" spans="2:12" x14ac:dyDescent="0.25">
      <c r="B18" s="149">
        <v>45053</v>
      </c>
      <c r="C18" s="150">
        <f>+[1]Existencia!$C$7</f>
        <v>1000</v>
      </c>
      <c r="D18" s="49" t="s">
        <v>164</v>
      </c>
      <c r="E18" s="136" t="s">
        <v>127</v>
      </c>
      <c r="F18" s="151">
        <v>6</v>
      </c>
      <c r="G18" s="136"/>
      <c r="H18" s="140" t="s">
        <v>134</v>
      </c>
      <c r="I18" s="152">
        <f>+[1]Existencia!$I$7</f>
        <v>305</v>
      </c>
      <c r="J18" s="153">
        <f t="shared" si="0"/>
        <v>1830</v>
      </c>
      <c r="K18" s="154">
        <f t="shared" si="2"/>
        <v>329.4</v>
      </c>
      <c r="L18" s="154">
        <f t="shared" si="1"/>
        <v>2159.4</v>
      </c>
    </row>
    <row r="19" spans="2:12" x14ac:dyDescent="0.25">
      <c r="B19" s="149">
        <v>45206</v>
      </c>
      <c r="C19" s="150">
        <f>+[1]Existencia!$C$127</f>
        <v>1133</v>
      </c>
      <c r="D19" s="49" t="s">
        <v>165</v>
      </c>
      <c r="E19" s="136" t="s">
        <v>127</v>
      </c>
      <c r="F19" s="151">
        <v>1</v>
      </c>
      <c r="G19" s="136"/>
      <c r="H19" s="140" t="s">
        <v>166</v>
      </c>
      <c r="I19" s="152">
        <f>+[1]Existencia!$I$127</f>
        <v>98</v>
      </c>
      <c r="J19" s="153">
        <f t="shared" si="0"/>
        <v>98</v>
      </c>
      <c r="K19" s="154">
        <f t="shared" si="2"/>
        <v>17.64</v>
      </c>
      <c r="L19" s="154">
        <f t="shared" si="1"/>
        <v>115.64</v>
      </c>
    </row>
    <row r="20" spans="2:12" x14ac:dyDescent="0.25">
      <c r="B20" s="149">
        <v>45237</v>
      </c>
      <c r="C20" s="150">
        <f>+[1]Existencia!$C$116</f>
        <v>1122</v>
      </c>
      <c r="D20" s="49" t="s">
        <v>167</v>
      </c>
      <c r="E20" s="136" t="s">
        <v>127</v>
      </c>
      <c r="F20" s="151">
        <v>2</v>
      </c>
      <c r="G20" s="136"/>
      <c r="H20" s="140" t="s">
        <v>168</v>
      </c>
      <c r="I20" s="152">
        <f>+[1]Existencia!$I$116</f>
        <v>145</v>
      </c>
      <c r="J20" s="153">
        <f t="shared" si="0"/>
        <v>290</v>
      </c>
      <c r="K20" s="154">
        <f t="shared" si="2"/>
        <v>52.199999999999996</v>
      </c>
      <c r="L20" s="154">
        <f t="shared" si="1"/>
        <v>342.2</v>
      </c>
    </row>
    <row r="21" spans="2:12" x14ac:dyDescent="0.25">
      <c r="B21" s="149">
        <v>45237</v>
      </c>
      <c r="C21" s="150">
        <f>+[1]Existencia!$C$21</f>
        <v>1016</v>
      </c>
      <c r="D21" s="49" t="s">
        <v>169</v>
      </c>
      <c r="E21" s="136" t="s">
        <v>127</v>
      </c>
      <c r="F21" s="151">
        <v>5</v>
      </c>
      <c r="G21" s="136"/>
      <c r="H21" s="140" t="s">
        <v>168</v>
      </c>
      <c r="I21" s="152">
        <f>+[1]Existencia!$I$21</f>
        <v>28</v>
      </c>
      <c r="J21" s="153">
        <f t="shared" si="0"/>
        <v>140</v>
      </c>
      <c r="K21" s="154">
        <f t="shared" si="2"/>
        <v>25.2</v>
      </c>
      <c r="L21" s="154">
        <f t="shared" si="1"/>
        <v>165.2</v>
      </c>
    </row>
    <row r="22" spans="2:12" x14ac:dyDescent="0.25">
      <c r="B22" s="149" t="s">
        <v>170</v>
      </c>
      <c r="C22" s="150">
        <f>+[1]Existencia!$C$201</f>
        <v>2119</v>
      </c>
      <c r="D22" s="155" t="s">
        <v>171</v>
      </c>
      <c r="E22" s="136" t="s">
        <v>132</v>
      </c>
      <c r="F22" s="151">
        <v>1</v>
      </c>
      <c r="G22" s="136"/>
      <c r="H22" s="140" t="s">
        <v>130</v>
      </c>
      <c r="I22" s="152">
        <f>+[1]Existencia!$I$201</f>
        <v>105</v>
      </c>
      <c r="J22" s="153">
        <f t="shared" si="0"/>
        <v>105</v>
      </c>
      <c r="K22" s="154">
        <f t="shared" si="2"/>
        <v>18.899999999999999</v>
      </c>
      <c r="L22" s="154">
        <f t="shared" si="1"/>
        <v>123.9</v>
      </c>
    </row>
    <row r="23" spans="2:12" x14ac:dyDescent="0.25">
      <c r="B23" s="149" t="s">
        <v>170</v>
      </c>
      <c r="C23" s="150">
        <f>+[1]Existencia!$C$208</f>
        <v>2042</v>
      </c>
      <c r="D23" s="49" t="s">
        <v>172</v>
      </c>
      <c r="E23" s="136" t="s">
        <v>132</v>
      </c>
      <c r="F23" s="151">
        <v>1</v>
      </c>
      <c r="G23" s="136"/>
      <c r="H23" s="140" t="s">
        <v>130</v>
      </c>
      <c r="I23" s="152">
        <f>+[1]Existencia!$I$208</f>
        <v>95</v>
      </c>
      <c r="J23" s="153">
        <f t="shared" si="0"/>
        <v>95</v>
      </c>
      <c r="K23" s="154">
        <f t="shared" si="2"/>
        <v>17.099999999999998</v>
      </c>
      <c r="L23" s="154">
        <f t="shared" si="1"/>
        <v>112.1</v>
      </c>
    </row>
    <row r="24" spans="2:12" x14ac:dyDescent="0.25">
      <c r="B24" s="149" t="s">
        <v>170</v>
      </c>
      <c r="C24" s="150">
        <f>+[1]Existencia!$C$207</f>
        <v>2157</v>
      </c>
      <c r="D24" s="49" t="s">
        <v>173</v>
      </c>
      <c r="E24" s="136" t="s">
        <v>132</v>
      </c>
      <c r="F24" s="151">
        <v>1</v>
      </c>
      <c r="G24" s="136"/>
      <c r="H24" s="140" t="s">
        <v>130</v>
      </c>
      <c r="I24" s="152">
        <f>+[1]Existencia!$I$207</f>
        <v>270</v>
      </c>
      <c r="J24" s="153">
        <f t="shared" si="0"/>
        <v>270</v>
      </c>
      <c r="K24" s="154">
        <f t="shared" si="2"/>
        <v>48.6</v>
      </c>
      <c r="L24" s="154">
        <f t="shared" si="1"/>
        <v>318.60000000000002</v>
      </c>
    </row>
    <row r="25" spans="2:12" x14ac:dyDescent="0.25">
      <c r="B25" s="149" t="s">
        <v>170</v>
      </c>
      <c r="C25" s="150">
        <f>+[1]Existencia!$C$174</f>
        <v>2161</v>
      </c>
      <c r="D25" s="49" t="s">
        <v>155</v>
      </c>
      <c r="E25" s="136" t="s">
        <v>156</v>
      </c>
      <c r="F25" s="151">
        <v>5</v>
      </c>
      <c r="G25" s="136"/>
      <c r="H25" s="140" t="s">
        <v>130</v>
      </c>
      <c r="I25" s="152">
        <f>+[1]Existencia!$I$174</f>
        <v>230</v>
      </c>
      <c r="J25" s="153">
        <f t="shared" si="0"/>
        <v>1150</v>
      </c>
      <c r="K25" s="154">
        <f t="shared" si="2"/>
        <v>207</v>
      </c>
      <c r="L25" s="154">
        <f t="shared" si="1"/>
        <v>1357</v>
      </c>
    </row>
    <row r="26" spans="2:12" x14ac:dyDescent="0.25">
      <c r="B26" s="149" t="s">
        <v>170</v>
      </c>
      <c r="C26" s="150">
        <f>+[1]Existencia!$C$178</f>
        <v>2109</v>
      </c>
      <c r="D26" s="49" t="s">
        <v>174</v>
      </c>
      <c r="E26" s="136" t="s">
        <v>156</v>
      </c>
      <c r="F26" s="151">
        <v>5</v>
      </c>
      <c r="G26" s="136"/>
      <c r="H26" s="140" t="s">
        <v>130</v>
      </c>
      <c r="I26" s="152">
        <f>+[1]Existencia!$I$178</f>
        <v>110</v>
      </c>
      <c r="J26" s="153">
        <f t="shared" si="0"/>
        <v>550</v>
      </c>
      <c r="K26" s="154">
        <f t="shared" si="2"/>
        <v>99</v>
      </c>
      <c r="L26" s="154">
        <f t="shared" si="1"/>
        <v>649</v>
      </c>
    </row>
    <row r="27" spans="2:12" ht="13.5" customHeight="1" x14ac:dyDescent="0.25">
      <c r="B27" s="149" t="s">
        <v>170</v>
      </c>
      <c r="C27" s="150">
        <f>+[1]Existencia!$C$121</f>
        <v>1127</v>
      </c>
      <c r="D27" s="49" t="s">
        <v>175</v>
      </c>
      <c r="E27" s="136" t="s">
        <v>127</v>
      </c>
      <c r="F27" s="151">
        <v>1</v>
      </c>
      <c r="G27" s="136"/>
      <c r="H27" s="140" t="s">
        <v>128</v>
      </c>
      <c r="I27" s="152">
        <f>+[1]Existencia!$I$121</f>
        <v>778</v>
      </c>
      <c r="J27" s="153">
        <f t="shared" si="0"/>
        <v>778</v>
      </c>
      <c r="K27" s="154">
        <f t="shared" si="2"/>
        <v>140.04</v>
      </c>
      <c r="L27" s="154">
        <f t="shared" si="1"/>
        <v>918.04</v>
      </c>
    </row>
    <row r="28" spans="2:12" x14ac:dyDescent="0.25">
      <c r="B28" s="149" t="s">
        <v>170</v>
      </c>
      <c r="C28" s="150">
        <f>+[1]Existencia!$C$187</f>
        <v>2032</v>
      </c>
      <c r="D28" s="155" t="s">
        <v>176</v>
      </c>
      <c r="E28" s="136" t="s">
        <v>156</v>
      </c>
      <c r="F28" s="151">
        <v>2</v>
      </c>
      <c r="G28" s="136"/>
      <c r="H28" s="140" t="s">
        <v>130</v>
      </c>
      <c r="I28" s="152">
        <f>+[1]Existencia!$I$187</f>
        <v>105</v>
      </c>
      <c r="J28" s="153">
        <f t="shared" si="0"/>
        <v>210</v>
      </c>
      <c r="K28" s="154">
        <f t="shared" si="2"/>
        <v>37.799999999999997</v>
      </c>
      <c r="L28" s="154">
        <f t="shared" si="1"/>
        <v>247.8</v>
      </c>
    </row>
    <row r="29" spans="2:12" x14ac:dyDescent="0.25">
      <c r="B29" s="149" t="s">
        <v>170</v>
      </c>
      <c r="C29" s="150">
        <f>+[1]Existencia!$C$188</f>
        <v>2110</v>
      </c>
      <c r="D29" s="155" t="s">
        <v>176</v>
      </c>
      <c r="E29" s="136" t="s">
        <v>156</v>
      </c>
      <c r="F29" s="151">
        <v>3</v>
      </c>
      <c r="G29" s="136"/>
      <c r="H29" s="140" t="s">
        <v>130</v>
      </c>
      <c r="I29" s="152">
        <f>+[1]Existencia!$I$188</f>
        <v>79</v>
      </c>
      <c r="J29" s="153">
        <f t="shared" si="0"/>
        <v>237</v>
      </c>
      <c r="K29" s="154">
        <f t="shared" si="2"/>
        <v>42.66</v>
      </c>
      <c r="L29" s="154">
        <f t="shared" si="1"/>
        <v>279.65999999999997</v>
      </c>
    </row>
    <row r="30" spans="2:12" x14ac:dyDescent="0.25">
      <c r="B30" s="149" t="s">
        <v>177</v>
      </c>
      <c r="C30" s="150">
        <f>+[1]Existencia!$C$119</f>
        <v>1125</v>
      </c>
      <c r="D30" s="49" t="s">
        <v>178</v>
      </c>
      <c r="E30" s="136" t="s">
        <v>127</v>
      </c>
      <c r="F30" s="151">
        <v>1</v>
      </c>
      <c r="G30" s="136"/>
      <c r="H30" s="140" t="s">
        <v>135</v>
      </c>
      <c r="I30" s="152">
        <f>+[1]Existencia!$I$119</f>
        <v>288.14</v>
      </c>
      <c r="J30" s="153">
        <f t="shared" si="0"/>
        <v>288.14</v>
      </c>
      <c r="K30" s="154">
        <f t="shared" si="2"/>
        <v>51.865199999999994</v>
      </c>
      <c r="L30" s="154">
        <f t="shared" si="1"/>
        <v>340.0052</v>
      </c>
    </row>
    <row r="31" spans="2:12" x14ac:dyDescent="0.25">
      <c r="B31" s="149" t="s">
        <v>179</v>
      </c>
      <c r="C31" s="150">
        <f>+[1]Existencia!$C$7</f>
        <v>1000</v>
      </c>
      <c r="D31" s="49" t="s">
        <v>164</v>
      </c>
      <c r="E31" s="136" t="s">
        <v>133</v>
      </c>
      <c r="F31" s="151">
        <v>6</v>
      </c>
      <c r="G31" s="136"/>
      <c r="H31" s="140" t="s">
        <v>134</v>
      </c>
      <c r="I31" s="152">
        <f>+[1]Existencia!$I$7</f>
        <v>305</v>
      </c>
      <c r="J31" s="153">
        <f t="shared" si="0"/>
        <v>1830</v>
      </c>
      <c r="K31" s="154">
        <f t="shared" si="2"/>
        <v>329.4</v>
      </c>
      <c r="L31" s="154">
        <f t="shared" si="1"/>
        <v>2159.4</v>
      </c>
    </row>
    <row r="32" spans="2:12" x14ac:dyDescent="0.25">
      <c r="B32" s="149" t="s">
        <v>179</v>
      </c>
      <c r="C32" s="156">
        <v>2100</v>
      </c>
      <c r="D32" s="49" t="s">
        <v>152</v>
      </c>
      <c r="E32" s="136" t="s">
        <v>131</v>
      </c>
      <c r="F32" s="151">
        <v>2</v>
      </c>
      <c r="G32" s="136"/>
      <c r="H32" s="140" t="s">
        <v>130</v>
      </c>
      <c r="I32" s="154">
        <f>+I6</f>
        <v>61</v>
      </c>
      <c r="J32" s="153">
        <f t="shared" si="0"/>
        <v>122</v>
      </c>
      <c r="K32" s="154">
        <f t="shared" si="2"/>
        <v>21.96</v>
      </c>
      <c r="L32" s="154">
        <f t="shared" si="1"/>
        <v>143.96</v>
      </c>
    </row>
    <row r="33" spans="2:14" x14ac:dyDescent="0.25">
      <c r="B33" s="149" t="s">
        <v>179</v>
      </c>
      <c r="C33" s="156">
        <f>+C30</f>
        <v>1125</v>
      </c>
      <c r="D33" s="49" t="s">
        <v>178</v>
      </c>
      <c r="E33" s="136" t="s">
        <v>127</v>
      </c>
      <c r="F33" s="151">
        <v>1</v>
      </c>
      <c r="G33" s="136"/>
      <c r="H33" s="140" t="s">
        <v>180</v>
      </c>
      <c r="I33" s="154">
        <f>+I30</f>
        <v>288.14</v>
      </c>
      <c r="J33" s="153">
        <f t="shared" si="0"/>
        <v>288.14</v>
      </c>
      <c r="K33" s="154">
        <f t="shared" si="2"/>
        <v>51.865199999999994</v>
      </c>
      <c r="L33" s="154">
        <f t="shared" si="1"/>
        <v>340.0052</v>
      </c>
    </row>
    <row r="34" spans="2:14" x14ac:dyDescent="0.25">
      <c r="B34" s="149" t="s">
        <v>179</v>
      </c>
      <c r="C34" s="156">
        <f>+[1]Existencia!$C$102</f>
        <v>1101</v>
      </c>
      <c r="D34" s="49" t="s">
        <v>181</v>
      </c>
      <c r="E34" s="136" t="s">
        <v>182</v>
      </c>
      <c r="F34" s="151">
        <v>2</v>
      </c>
      <c r="G34" s="136"/>
      <c r="H34" s="140" t="s">
        <v>183</v>
      </c>
      <c r="I34" s="154">
        <f>+[1]Existencia!$I$102</f>
        <v>118</v>
      </c>
      <c r="J34" s="153">
        <f t="shared" si="0"/>
        <v>236</v>
      </c>
      <c r="K34" s="154">
        <f t="shared" si="2"/>
        <v>42.48</v>
      </c>
      <c r="L34" s="154">
        <f t="shared" si="1"/>
        <v>278.48</v>
      </c>
    </row>
    <row r="35" spans="2:14" ht="15.75" thickBot="1" x14ac:dyDescent="0.3">
      <c r="C35" s="157"/>
      <c r="F35" s="158"/>
      <c r="G35" s="25"/>
      <c r="J35" s="159"/>
      <c r="K35" s="160">
        <f>SUM(K6:K34)</f>
        <v>3224.0904000000005</v>
      </c>
      <c r="L35" s="160">
        <f>SUM(L6:L34)</f>
        <v>21640.3704</v>
      </c>
      <c r="M35" s="14"/>
    </row>
    <row r="36" spans="2:14" ht="15.75" thickTop="1" x14ac:dyDescent="0.25">
      <c r="C36" s="157"/>
      <c r="J36" s="159"/>
    </row>
    <row r="37" spans="2:14" x14ac:dyDescent="0.25">
      <c r="C37" s="157"/>
      <c r="J37" s="159"/>
    </row>
    <row r="38" spans="2:14" x14ac:dyDescent="0.25">
      <c r="C38" s="157"/>
      <c r="J38" s="159"/>
    </row>
    <row r="39" spans="2:14" s="148" customFormat="1" x14ac:dyDescent="0.25">
      <c r="B39" s="146"/>
      <c r="C39" s="157"/>
      <c r="D39" s="25"/>
      <c r="E39" s="25"/>
      <c r="F39" s="25"/>
      <c r="G39"/>
      <c r="H39" s="3"/>
      <c r="J39" s="159"/>
      <c r="M39"/>
      <c r="N39"/>
    </row>
    <row r="40" spans="2:14" s="148" customFormat="1" x14ac:dyDescent="0.25">
      <c r="B40" s="146"/>
      <c r="C40" s="157"/>
      <c r="D40" s="25"/>
      <c r="E40" s="25"/>
      <c r="F40" s="25"/>
      <c r="G40"/>
      <c r="H40" s="3"/>
      <c r="J40" s="159"/>
      <c r="M40"/>
      <c r="N40"/>
    </row>
    <row r="41" spans="2:14" s="148" customFormat="1" x14ac:dyDescent="0.25">
      <c r="B41" s="146"/>
      <c r="C41" s="157"/>
      <c r="D41" s="25"/>
      <c r="E41" s="25"/>
      <c r="F41" s="25"/>
      <c r="G41"/>
      <c r="H41" s="3"/>
      <c r="J41" s="159"/>
      <c r="M41"/>
      <c r="N41"/>
    </row>
    <row r="42" spans="2:14" s="148" customFormat="1" x14ac:dyDescent="0.25">
      <c r="B42" s="146"/>
      <c r="C42" s="157"/>
      <c r="D42" s="25"/>
      <c r="E42" s="25"/>
      <c r="F42" s="25"/>
      <c r="G42"/>
      <c r="H42" s="3"/>
      <c r="J42" s="159"/>
      <c r="M42"/>
      <c r="N42"/>
    </row>
    <row r="43" spans="2:14" s="148" customFormat="1" x14ac:dyDescent="0.25">
      <c r="B43" s="146"/>
      <c r="C43" s="157"/>
      <c r="D43" s="25"/>
      <c r="E43" s="25"/>
      <c r="F43" s="25"/>
      <c r="G43"/>
      <c r="H43" s="3"/>
      <c r="J43" s="159"/>
      <c r="M43"/>
      <c r="N43"/>
    </row>
    <row r="44" spans="2:14" s="148" customFormat="1" x14ac:dyDescent="0.25">
      <c r="B44" s="146"/>
      <c r="C44" s="157"/>
      <c r="D44" s="25"/>
      <c r="E44" s="25"/>
      <c r="F44" s="25"/>
      <c r="G44"/>
      <c r="H44" s="3"/>
      <c r="J44" s="159"/>
      <c r="M44"/>
      <c r="N44"/>
    </row>
    <row r="45" spans="2:14" s="148" customFormat="1" x14ac:dyDescent="0.25">
      <c r="B45" s="146"/>
      <c r="C45" s="157"/>
      <c r="D45" s="25"/>
      <c r="E45" s="25"/>
      <c r="F45" s="25"/>
      <c r="G45"/>
      <c r="H45" s="3"/>
      <c r="J45" s="159"/>
      <c r="M45"/>
      <c r="N45"/>
    </row>
    <row r="46" spans="2:14" s="148" customFormat="1" x14ac:dyDescent="0.25">
      <c r="B46" s="146"/>
      <c r="C46" s="157"/>
      <c r="D46" s="25"/>
      <c r="E46" s="25"/>
      <c r="F46" s="25"/>
      <c r="G46"/>
      <c r="H46" s="3"/>
      <c r="J46" s="159"/>
      <c r="M46"/>
      <c r="N46"/>
    </row>
    <row r="47" spans="2:14" s="148" customFormat="1" x14ac:dyDescent="0.25">
      <c r="B47" s="146"/>
      <c r="C47" s="157"/>
      <c r="D47" s="25"/>
      <c r="E47" s="25"/>
      <c r="F47" s="25"/>
      <c r="G47"/>
      <c r="H47" s="3"/>
      <c r="J47" s="159"/>
      <c r="M47"/>
      <c r="N47"/>
    </row>
    <row r="48" spans="2:14" s="148" customFormat="1" x14ac:dyDescent="0.25">
      <c r="B48" s="146"/>
      <c r="C48" s="157"/>
      <c r="D48" s="25"/>
      <c r="E48" s="25"/>
      <c r="F48" s="25"/>
      <c r="G48"/>
      <c r="H48" s="3"/>
      <c r="J48" s="159"/>
      <c r="M48"/>
      <c r="N48"/>
    </row>
    <row r="49" spans="2:14" s="148" customFormat="1" x14ac:dyDescent="0.25">
      <c r="B49" s="146"/>
      <c r="C49" s="157"/>
      <c r="D49" s="25"/>
      <c r="E49" s="25"/>
      <c r="F49" s="25"/>
      <c r="G49"/>
      <c r="H49" s="3"/>
      <c r="J49" s="159"/>
      <c r="M49"/>
      <c r="N49"/>
    </row>
    <row r="50" spans="2:14" s="148" customFormat="1" x14ac:dyDescent="0.25">
      <c r="B50" s="146"/>
      <c r="C50" s="157"/>
      <c r="D50" s="161"/>
      <c r="E50" s="161"/>
      <c r="F50" s="25"/>
      <c r="G50"/>
      <c r="H50" s="3"/>
      <c r="J50" s="159"/>
      <c r="M50"/>
      <c r="N50"/>
    </row>
    <row r="51" spans="2:14" s="148" customFormat="1" x14ac:dyDescent="0.25">
      <c r="B51" s="146"/>
      <c r="C51" s="157"/>
      <c r="D51" s="25"/>
      <c r="E51" s="25"/>
      <c r="F51" s="25"/>
      <c r="G51"/>
      <c r="H51" s="3"/>
      <c r="J51" s="159"/>
      <c r="M51"/>
      <c r="N51"/>
    </row>
    <row r="52" spans="2:14" s="148" customFormat="1" x14ac:dyDescent="0.25">
      <c r="B52" s="146"/>
      <c r="C52" s="157"/>
      <c r="D52" s="25"/>
      <c r="E52" s="25"/>
      <c r="F52" s="25"/>
      <c r="G52"/>
      <c r="H52" s="3"/>
      <c r="J52" s="159"/>
      <c r="M52"/>
      <c r="N52"/>
    </row>
    <row r="53" spans="2:14" s="148" customFormat="1" x14ac:dyDescent="0.25">
      <c r="B53" s="146"/>
      <c r="C53" s="157"/>
      <c r="D53" s="25"/>
      <c r="E53" s="25"/>
      <c r="F53" s="25"/>
      <c r="G53"/>
      <c r="H53" s="3"/>
      <c r="J53" s="159"/>
      <c r="M53"/>
      <c r="N53"/>
    </row>
    <row r="54" spans="2:14" s="148" customFormat="1" x14ac:dyDescent="0.25">
      <c r="B54" s="146"/>
      <c r="C54" s="157"/>
      <c r="D54" s="25"/>
      <c r="E54" s="25"/>
      <c r="F54" s="25"/>
      <c r="G54"/>
      <c r="H54" s="3"/>
      <c r="J54" s="159"/>
      <c r="M54"/>
      <c r="N54"/>
    </row>
    <row r="55" spans="2:14" x14ac:dyDescent="0.25">
      <c r="C55" s="157"/>
      <c r="J55" s="159"/>
    </row>
    <row r="56" spans="2:14" x14ac:dyDescent="0.25">
      <c r="C56" s="157"/>
      <c r="J56" s="159"/>
    </row>
    <row r="57" spans="2:14" x14ac:dyDescent="0.25">
      <c r="C57" s="157"/>
      <c r="J57" s="159"/>
    </row>
    <row r="58" spans="2:14" x14ac:dyDescent="0.25">
      <c r="C58" s="157"/>
      <c r="J58" s="159"/>
    </row>
    <row r="59" spans="2:14" x14ac:dyDescent="0.25">
      <c r="C59" s="157"/>
      <c r="J59" s="159"/>
    </row>
    <row r="60" spans="2:14" x14ac:dyDescent="0.25">
      <c r="C60" s="157"/>
      <c r="J60" s="159"/>
    </row>
    <row r="61" spans="2:14" x14ac:dyDescent="0.25">
      <c r="C61" s="157"/>
      <c r="J61" s="159"/>
    </row>
    <row r="62" spans="2:14" x14ac:dyDescent="0.25">
      <c r="C62" s="157"/>
      <c r="J62" s="159"/>
    </row>
    <row r="63" spans="2:14" x14ac:dyDescent="0.25">
      <c r="C63" s="157"/>
      <c r="J63" s="159"/>
    </row>
    <row r="64" spans="2:14" x14ac:dyDescent="0.25">
      <c r="C64" s="157"/>
      <c r="I64" s="162"/>
      <c r="J64" s="159"/>
      <c r="K64" s="162"/>
      <c r="L64" s="162"/>
    </row>
    <row r="65" spans="3:10" x14ac:dyDescent="0.25">
      <c r="C65" s="157"/>
      <c r="J65" s="159"/>
    </row>
    <row r="66" spans="3:10" x14ac:dyDescent="0.25">
      <c r="C66" s="157"/>
      <c r="J66" s="159"/>
    </row>
    <row r="67" spans="3:10" x14ac:dyDescent="0.25">
      <c r="C67" s="157"/>
      <c r="J67" s="159"/>
    </row>
    <row r="68" spans="3:10" x14ac:dyDescent="0.25">
      <c r="C68" s="157"/>
      <c r="J68" s="159"/>
    </row>
    <row r="69" spans="3:10" x14ac:dyDescent="0.25">
      <c r="C69" s="157"/>
      <c r="J69" s="159"/>
    </row>
    <row r="70" spans="3:10" x14ac:dyDescent="0.25">
      <c r="C70" s="157"/>
      <c r="J70" s="159"/>
    </row>
    <row r="71" spans="3:10" x14ac:dyDescent="0.25">
      <c r="C71" s="157"/>
      <c r="J71" s="159"/>
    </row>
    <row r="72" spans="3:10" x14ac:dyDescent="0.25">
      <c r="C72" s="157"/>
      <c r="J72" s="159"/>
    </row>
    <row r="73" spans="3:10" x14ac:dyDescent="0.25">
      <c r="C73" s="157"/>
      <c r="J73" s="159"/>
    </row>
    <row r="74" spans="3:10" x14ac:dyDescent="0.25">
      <c r="C74" s="157"/>
      <c r="J74" s="159"/>
    </row>
    <row r="75" spans="3:10" x14ac:dyDescent="0.25">
      <c r="C75" s="157"/>
      <c r="J75" s="159"/>
    </row>
    <row r="76" spans="3:10" x14ac:dyDescent="0.25">
      <c r="C76" s="157"/>
      <c r="J76" s="159"/>
    </row>
    <row r="77" spans="3:10" x14ac:dyDescent="0.25">
      <c r="C77" s="157"/>
      <c r="J77" s="159"/>
    </row>
    <row r="78" spans="3:10" x14ac:dyDescent="0.25">
      <c r="C78" s="157"/>
      <c r="J78" s="159"/>
    </row>
    <row r="79" spans="3:10" x14ac:dyDescent="0.25">
      <c r="C79" s="157"/>
      <c r="J79" s="159"/>
    </row>
    <row r="80" spans="3:10" x14ac:dyDescent="0.25">
      <c r="C80" s="157"/>
      <c r="J80" s="159"/>
    </row>
    <row r="81" spans="3:14" x14ac:dyDescent="0.25">
      <c r="C81" s="157"/>
      <c r="J81" s="159"/>
    </row>
    <row r="82" spans="3:14" x14ac:dyDescent="0.25">
      <c r="C82" s="157"/>
      <c r="J82" s="159"/>
    </row>
    <row r="83" spans="3:14" x14ac:dyDescent="0.25">
      <c r="C83" s="157"/>
      <c r="J83" s="159"/>
      <c r="K83" s="163"/>
      <c r="L83" s="163"/>
      <c r="N83" s="159"/>
    </row>
    <row r="84" spans="3:14" x14ac:dyDescent="0.25">
      <c r="C84" s="157"/>
      <c r="J84" s="159"/>
    </row>
    <row r="85" spans="3:14" x14ac:dyDescent="0.25">
      <c r="C85" s="157"/>
      <c r="J85" s="159"/>
    </row>
    <row r="86" spans="3:14" x14ac:dyDescent="0.25">
      <c r="C86" s="157"/>
      <c r="J86" s="159"/>
    </row>
    <row r="87" spans="3:14" x14ac:dyDescent="0.25">
      <c r="C87" s="157"/>
      <c r="J87" s="159"/>
    </row>
    <row r="88" spans="3:14" x14ac:dyDescent="0.25">
      <c r="C88" s="157"/>
      <c r="J88" s="159"/>
    </row>
    <row r="89" spans="3:14" x14ac:dyDescent="0.25">
      <c r="C89" s="157"/>
      <c r="J89" s="159"/>
    </row>
    <row r="90" spans="3:14" x14ac:dyDescent="0.25">
      <c r="C90" s="157"/>
      <c r="J90" s="159"/>
    </row>
    <row r="91" spans="3:14" x14ac:dyDescent="0.25">
      <c r="C91" s="157"/>
      <c r="J91" s="159"/>
    </row>
    <row r="92" spans="3:14" x14ac:dyDescent="0.25">
      <c r="C92" s="157"/>
      <c r="J92" s="159"/>
    </row>
    <row r="93" spans="3:14" x14ac:dyDescent="0.25">
      <c r="C93" s="157"/>
      <c r="J93" s="159"/>
    </row>
    <row r="94" spans="3:14" x14ac:dyDescent="0.25">
      <c r="C94" s="157"/>
      <c r="J94" s="159"/>
      <c r="M94" s="159"/>
    </row>
    <row r="95" spans="3:14" x14ac:dyDescent="0.25">
      <c r="C95" s="61"/>
      <c r="J95" s="159"/>
    </row>
    <row r="96" spans="3:14" x14ac:dyDescent="0.25">
      <c r="C96" s="157"/>
      <c r="J96" s="159"/>
    </row>
    <row r="97" spans="2:14" x14ac:dyDescent="0.25">
      <c r="C97" s="157"/>
      <c r="J97" s="159"/>
    </row>
    <row r="98" spans="2:14" x14ac:dyDescent="0.25">
      <c r="C98" s="157"/>
      <c r="J98" s="159"/>
    </row>
    <row r="99" spans="2:14" x14ac:dyDescent="0.25">
      <c r="C99" s="157"/>
      <c r="J99" s="159"/>
    </row>
    <row r="100" spans="2:14" x14ac:dyDescent="0.25">
      <c r="C100" s="157"/>
      <c r="J100" s="159"/>
    </row>
    <row r="101" spans="2:14" x14ac:dyDescent="0.25">
      <c r="C101" s="157"/>
      <c r="J101" s="159"/>
    </row>
    <row r="102" spans="2:14" x14ac:dyDescent="0.25">
      <c r="C102" s="157"/>
      <c r="J102" s="159"/>
    </row>
    <row r="103" spans="2:14" x14ac:dyDescent="0.25">
      <c r="C103" s="157"/>
      <c r="J103" s="159"/>
    </row>
    <row r="104" spans="2:14" x14ac:dyDescent="0.25">
      <c r="C104" s="61"/>
      <c r="J104" s="159"/>
      <c r="L104" s="164"/>
      <c r="N104" s="5"/>
    </row>
    <row r="105" spans="2:14" x14ac:dyDescent="0.25">
      <c r="C105" s="61"/>
      <c r="J105" s="159"/>
    </row>
    <row r="106" spans="2:14" x14ac:dyDescent="0.25">
      <c r="C106" s="61"/>
      <c r="J106" s="159"/>
    </row>
    <row r="107" spans="2:14" x14ac:dyDescent="0.25">
      <c r="C107" s="61"/>
      <c r="J107" s="159"/>
    </row>
    <row r="108" spans="2:14" s="5" customFormat="1" x14ac:dyDescent="0.25">
      <c r="B108" s="146"/>
      <c r="C108"/>
      <c r="D108" s="25"/>
      <c r="E108" s="25"/>
      <c r="F108" s="25"/>
      <c r="G108"/>
      <c r="H108" s="3"/>
      <c r="I108" s="148"/>
      <c r="J108" s="159"/>
      <c r="K108" s="148"/>
      <c r="L108" s="148"/>
      <c r="M108"/>
      <c r="N108"/>
    </row>
  </sheetData>
  <mergeCells count="1">
    <mergeCell ref="B3:L3"/>
  </mergeCells>
  <pageMargins left="0.7" right="0.7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2023-08-11T12:42:57Z</cp:lastPrinted>
  <dcterms:created xsi:type="dcterms:W3CDTF">2018-04-17T18:57:16Z</dcterms:created>
  <dcterms:modified xsi:type="dcterms:W3CDTF">2023-08-11T12:44:05Z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