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907" documentId="13_ncr:1_{9345E34C-3D88-46D5-9ADA-D9725226AC79}" xr6:coauthVersionLast="47" xr6:coauthVersionMax="47" xr10:uidLastSave="{0F522C8B-810E-40C5-9884-8F8758288E0E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J43" i="18"/>
  <c r="D43" i="18"/>
  <c r="J42" i="18"/>
  <c r="D42" i="18"/>
  <c r="J41" i="18"/>
  <c r="D41" i="18"/>
  <c r="J40" i="18"/>
  <c r="D40" i="18"/>
  <c r="J39" i="18"/>
  <c r="J38" i="18"/>
  <c r="K38" i="18" s="1"/>
  <c r="L38" i="18" s="1"/>
  <c r="D38" i="18"/>
  <c r="L37" i="18"/>
  <c r="K37" i="18"/>
  <c r="J37" i="18"/>
  <c r="D37" i="18"/>
  <c r="L36" i="18"/>
  <c r="J36" i="18"/>
  <c r="D36" i="18"/>
  <c r="K35" i="18"/>
  <c r="L35" i="18" s="1"/>
  <c r="J35" i="18"/>
  <c r="D35" i="18"/>
  <c r="K34" i="18"/>
  <c r="L34" i="18" s="1"/>
  <c r="J34" i="18"/>
  <c r="D34" i="18"/>
  <c r="K33" i="18"/>
  <c r="L33" i="18" s="1"/>
  <c r="J33" i="18"/>
  <c r="D33" i="18"/>
  <c r="L32" i="18"/>
  <c r="K32" i="18"/>
  <c r="J32" i="18"/>
  <c r="D32" i="18"/>
  <c r="K31" i="18"/>
  <c r="L31" i="18" s="1"/>
  <c r="J31" i="18"/>
  <c r="D31" i="18"/>
  <c r="L30" i="18"/>
  <c r="K30" i="18"/>
  <c r="J30" i="18"/>
  <c r="D30" i="18"/>
  <c r="K29" i="18"/>
  <c r="L29" i="18" s="1"/>
  <c r="J29" i="18"/>
  <c r="D29" i="18"/>
  <c r="L28" i="18"/>
  <c r="K28" i="18"/>
  <c r="J28" i="18"/>
  <c r="D28" i="18"/>
  <c r="K27" i="18"/>
  <c r="L27" i="18" s="1"/>
  <c r="J27" i="18"/>
  <c r="D27" i="18"/>
  <c r="L26" i="18"/>
  <c r="K26" i="18"/>
  <c r="J26" i="18"/>
  <c r="D26" i="18"/>
  <c r="K25" i="18"/>
  <c r="L25" i="18" s="1"/>
  <c r="J25" i="18"/>
  <c r="D25" i="18"/>
  <c r="L24" i="18"/>
  <c r="K24" i="18"/>
  <c r="J24" i="18"/>
  <c r="D24" i="18"/>
  <c r="K23" i="18"/>
  <c r="L23" i="18" s="1"/>
  <c r="J23" i="18"/>
  <c r="D23" i="18"/>
  <c r="L22" i="18"/>
  <c r="K22" i="18"/>
  <c r="J22" i="18"/>
  <c r="D22" i="18"/>
  <c r="K21" i="18"/>
  <c r="L21" i="18" s="1"/>
  <c r="J21" i="18"/>
  <c r="D21" i="18"/>
  <c r="L20" i="18"/>
  <c r="K20" i="18"/>
  <c r="J20" i="18"/>
  <c r="D20" i="18"/>
  <c r="K19" i="18"/>
  <c r="L19" i="18" s="1"/>
  <c r="J19" i="18"/>
  <c r="D19" i="18"/>
  <c r="L18" i="18"/>
  <c r="K18" i="18"/>
  <c r="J18" i="18"/>
  <c r="D18" i="18"/>
  <c r="K17" i="18"/>
  <c r="L17" i="18" s="1"/>
  <c r="J17" i="18"/>
  <c r="D17" i="18"/>
  <c r="L16" i="18"/>
  <c r="K16" i="18"/>
  <c r="J16" i="18"/>
  <c r="D16" i="18"/>
  <c r="K15" i="18"/>
  <c r="L15" i="18" s="1"/>
  <c r="J15" i="18"/>
  <c r="D15" i="18"/>
  <c r="L14" i="18"/>
  <c r="K14" i="18"/>
  <c r="J14" i="18"/>
  <c r="D14" i="18"/>
  <c r="K13" i="18"/>
  <c r="L13" i="18" s="1"/>
  <c r="J13" i="18"/>
  <c r="D13" i="18"/>
  <c r="L12" i="18"/>
  <c r="K12" i="18"/>
  <c r="J12" i="18"/>
  <c r="D12" i="18"/>
  <c r="K11" i="18"/>
  <c r="L11" i="18" s="1"/>
  <c r="J11" i="18"/>
  <c r="D11" i="18"/>
  <c r="L10" i="18"/>
  <c r="K10" i="18"/>
  <c r="J10" i="18"/>
  <c r="D10" i="18"/>
  <c r="K9" i="18"/>
  <c r="L9" i="18" s="1"/>
  <c r="J9" i="18"/>
  <c r="D9" i="18"/>
  <c r="L8" i="18"/>
  <c r="K8" i="18"/>
  <c r="J8" i="18"/>
  <c r="L7" i="18"/>
  <c r="J7" i="18"/>
  <c r="D7" i="18"/>
  <c r="K6" i="18"/>
  <c r="J6" i="18"/>
  <c r="L6" i="18" s="1"/>
  <c r="D6" i="18"/>
  <c r="K5" i="18"/>
  <c r="J5" i="18"/>
  <c r="L5" i="18" s="1"/>
  <c r="D5" i="18"/>
  <c r="K4" i="18"/>
  <c r="J4" i="18"/>
  <c r="L4" i="18" s="1"/>
  <c r="D4" i="18"/>
  <c r="L42" i="18" l="1"/>
  <c r="L39" i="18"/>
  <c r="K40" i="18"/>
  <c r="L40" i="18" s="1"/>
  <c r="K42" i="18"/>
  <c r="K39" i="18"/>
  <c r="K41" i="18"/>
  <c r="L41" i="18" s="1"/>
  <c r="K43" i="18"/>
  <c r="L43" i="18" s="1"/>
  <c r="D15" i="6"/>
  <c r="C29" i="2"/>
  <c r="N70" i="8"/>
  <c r="N69" i="8"/>
  <c r="L44" i="18" l="1"/>
  <c r="K44" i="18"/>
  <c r="I36" i="7" l="1"/>
  <c r="J45" i="8"/>
  <c r="P73" i="8"/>
  <c r="I13" i="8" s="1"/>
  <c r="J70" i="8" s="1"/>
  <c r="P47" i="8"/>
  <c r="Q47" i="8"/>
  <c r="J71" i="8" l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L36" i="7" l="1"/>
  <c r="J36" i="7"/>
  <c r="K16" i="7"/>
  <c r="K36" i="7" s="1"/>
  <c r="I12" i="8" l="1"/>
  <c r="L63" i="8" s="1"/>
  <c r="M32" i="8"/>
  <c r="L64" i="8" l="1"/>
  <c r="L65" i="8" s="1"/>
  <c r="L66" i="8" s="1"/>
  <c r="L67" i="8" s="1"/>
  <c r="L68" i="8" s="1"/>
  <c r="L69" i="8" s="1"/>
  <c r="L70" i="8" l="1"/>
  <c r="D21" i="9"/>
  <c r="L71" i="8" l="1"/>
  <c r="M57" i="8"/>
  <c r="J30" i="8"/>
  <c r="L72" i="8" l="1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L73" i="8" l="1"/>
  <c r="J64" i="8"/>
  <c r="C25" i="2"/>
  <c r="L74" i="8" l="1"/>
  <c r="J65" i="8"/>
  <c r="I51" i="8"/>
  <c r="I52" i="8" s="1"/>
  <c r="I53" i="8" s="1"/>
  <c r="L82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2" i="8"/>
  <c r="K82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2" i="8"/>
  <c r="M82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D29" i="9" l="1"/>
  <c r="C20" i="2" s="1"/>
  <c r="C21" i="2" s="1"/>
  <c r="C32" i="2" s="1"/>
  <c r="C44" i="2" s="1"/>
  <c r="C45" i="2" s="1"/>
  <c r="C47" i="2" s="1"/>
</calcChain>
</file>

<file path=xl/sharedStrings.xml><?xml version="1.0" encoding="utf-8"?>
<sst xmlns="http://schemas.openxmlformats.org/spreadsheetml/2006/main" count="343" uniqueCount="165">
  <si>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</si>
  <si>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</si>
  <si>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</si>
  <si>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</si>
  <si>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</si>
  <si>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</si>
  <si>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</si>
  <si>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</si>
  <si>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</si>
  <si>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</si>
  <si>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</si>
  <si>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</si>
  <si>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</si>
  <si>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</si>
  <si>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</si>
  <si>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</si>
  <si>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</si>
  <si>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</si>
  <si>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</si>
  <si>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</si>
  <si>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</si>
  <si>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</si>
  <si>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</si>
  <si>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</si>
  <si>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</si>
  <si>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</si>
  <si>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</si>
  <si>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</si>
  <si>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</si>
  <si>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</si>
  <si>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</si>
  <si>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</si>
  <si>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</si>
  <si>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</si>
  <si>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</si>
  <si>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</si>
  <si>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</si>
  <si>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</si>
  <si>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</si>
  <si>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</si>
  <si>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</si>
  <si>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</si>
  <si>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</si>
  <si>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</si>
  <si>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</si>
  <si>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</si>
  <si>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</si>
  <si>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</si>
  <si>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</si>
  <si>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</si>
  <si>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</si>
  <si>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</si>
  <si>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</si>
  <si>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</si>
  <si>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</si>
  <si>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</si>
  <si>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</si>
  <si>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</si>
  <si>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</si>
  <si>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</si>
  <si>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</si>
  <si>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</si>
  <si>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</si>
  <si>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</si>
  <si>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</si>
  <si>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</si>
  <si>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</si>
  <si>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</si>
  <si>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</si>
  <si>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</si>
  <si>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</si>
  <si>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</si>
  <si>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</si>
  <si>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</si>
  <si>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</si>
  <si>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</si>
  <si>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</si>
  <si>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</si>
  <si>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</si>
  <si>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</si>
  <si>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</si>
  <si>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</si>
  <si>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</si>
  <si>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</si>
  <si>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</si>
  <si>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</si>
  <si>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</si>
  <si>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</si>
  <si>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</si>
  <si>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</si>
  <si>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</si>
  <si>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</si>
  <si>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</si>
  <si>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</si>
  <si>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</si>
  <si>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</si>
  <si>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</si>
  <si>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</si>
  <si>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</si>
  <si>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</si>
  <si>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</si>
  <si>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</si>
  <si>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</si>
  <si>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</si>
  <si>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</si>
  <si>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</si>
  <si>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</si>
  <si>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</si>
  <si>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</si>
  <si>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</si>
  <si>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</si>
  <si>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</si>
  <si>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</si>
  <si>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</si>
  <si>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</si>
  <si>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</si>
  <si>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</si>
  <si>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</si>
  <si>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</si>
  <si>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</si>
  <si>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</si>
  <si>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CUENTA AUX</t>
  </si>
  <si>
    <t>2.3.9.2.01</t>
  </si>
  <si>
    <t>2.3.9.1.01</t>
  </si>
  <si>
    <t>101-82124-8</t>
  </si>
  <si>
    <t>EDESUR</t>
  </si>
  <si>
    <t>pendiente</t>
  </si>
  <si>
    <t>TOTAL DISP.  EFECTIVO EN CAJA Y BANCO AL 28/02/2023</t>
  </si>
  <si>
    <t>28/02/2024</t>
  </si>
  <si>
    <t>POLIZA VEHICULOS</t>
  </si>
  <si>
    <t>VIGENCIA POLIZAS</t>
  </si>
  <si>
    <t>AL 31 MARZO, 2023</t>
  </si>
  <si>
    <t>Al 31 MARZO 2023</t>
  </si>
  <si>
    <t>al 31 MARZO 2023</t>
  </si>
  <si>
    <t>SALIDA MARZO 2023 MATERIAL GASTABE DE OFICINA Y LIMPIEZA</t>
  </si>
  <si>
    <t>sonia</t>
  </si>
  <si>
    <t>cocina</t>
  </si>
  <si>
    <t>vasos  plasticos No.7</t>
  </si>
  <si>
    <t>camila</t>
  </si>
  <si>
    <t>jose marrero</t>
  </si>
  <si>
    <t>breny</t>
  </si>
  <si>
    <t>novy</t>
  </si>
  <si>
    <t>eddy</t>
  </si>
  <si>
    <t>2.3.3.1.01</t>
  </si>
  <si>
    <t xml:space="preserve">centro de impresion </t>
  </si>
  <si>
    <t>pilar</t>
  </si>
  <si>
    <t>2.3.2.01</t>
  </si>
  <si>
    <t>Cocina</t>
  </si>
  <si>
    <t>annel</t>
  </si>
  <si>
    <t>Sacagrapa</t>
  </si>
  <si>
    <t>Marrero</t>
  </si>
  <si>
    <t>Andrea</t>
  </si>
  <si>
    <t>Novy</t>
  </si>
  <si>
    <t>DISPONIBILIDAD EN BANCO BALANCE CONCILIACION BANCARIA  AL 31 MARZO 2023</t>
  </si>
  <si>
    <t>BALANCE FINAL MATERIAL GASTABLE AL 28/02/2023</t>
  </si>
  <si>
    <t>ENTRADAS MES DE MARZO 2023</t>
  </si>
  <si>
    <t>TOTAL DISPONIBILIDAD AL MES DE MARZO 2023</t>
  </si>
  <si>
    <t>SALIDAS MES MARZO 2023</t>
  </si>
  <si>
    <t>TOTAL DISPONIBILIDAD MATERIAL GASTABLE / SUMINISTROS AL 31 MARZO 2023</t>
  </si>
  <si>
    <t>31/03/2023</t>
  </si>
  <si>
    <t>31/04/2023</t>
  </si>
  <si>
    <t>B1500364705</t>
  </si>
  <si>
    <t>ENERGIA CORRESP. MARZO 2023</t>
  </si>
  <si>
    <t>UNIDAD</t>
  </si>
  <si>
    <t>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</si>
</sst>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43" fontId="2" fillId="8" borderId="0" xfId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43" fontId="1" fillId="8" borderId="0" xfId="0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left" vertical="center"/>
    </xf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0" fontId="2" fillId="8" borderId="0" xfId="0" applyFont="1" applyFill="1" applyAlignment="1">
      <alignment horizontal="left" vertical="center" wrapText="1"/>
    </xf>
    <xf numFmtId="14" fontId="1" fillId="8" borderId="0" xfId="0" applyNumberFormat="1" applyFont="1" applyFill="1" applyAlignment="1">
      <alignment horizontal="center" vertical="center"/>
    </xf>
    <xf numFmtId="43" fontId="0" fillId="8" borderId="0" xfId="0" applyNumberFormat="1" applyFill="1"/>
    <xf numFmtId="0" fontId="0" fillId="0" borderId="4" xfId="0" applyBorder="1" applyAlignment="1">
      <alignment horizontal="left"/>
    </xf>
    <xf numFmtId="14" fontId="9" fillId="11" borderId="0" xfId="0" applyNumberFormat="1" applyFont="1" applyFill="1" applyAlignment="1">
      <alignment horizontal="right"/>
    </xf>
    <xf numFmtId="0" fontId="9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44" fontId="21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 applyAlignment="1">
      <alignment horizontal="left"/>
    </xf>
    <xf numFmtId="14" fontId="0" fillId="0" borderId="4" xfId="0" applyNumberFormat="1" applyBorder="1"/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44" fontId="0" fillId="0" borderId="4" xfId="2" applyFont="1" applyFill="1" applyBorder="1"/>
    <xf numFmtId="1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" fontId="0" fillId="0" borderId="0" xfId="0" applyNumberFormat="1" applyAlignment="1">
      <alignment horizontal="center" vertical="center"/>
    </xf>
    <xf numFmtId="0" fontId="0" fillId="0" borderId="17" xfId="0" applyBorder="1" applyAlignment="1">
      <alignment horizontal="right"/>
    </xf>
    <xf numFmtId="44" fontId="0" fillId="0" borderId="0" xfId="2" applyFont="1"/>
    <xf numFmtId="44" fontId="0" fillId="0" borderId="0" xfId="0" applyNumberFormat="1"/>
    <xf numFmtId="44" fontId="1" fillId="0" borderId="7" xfId="2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3" fontId="3" fillId="5" borderId="0" xfId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180975</xdr:rowOff>
    </xdr:from>
    <xdr:to>
      <xdr:col>1</xdr:col>
      <xdr:colOff>3264989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7147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52388</xdr:rowOff>
    </xdr:from>
    <xdr:to>
      <xdr:col>2</xdr:col>
      <xdr:colOff>751521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52388"/>
          <a:ext cx="1323975" cy="1021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432547</xdr:colOff>
      <xdr:row>0</xdr:row>
      <xdr:rowOff>145676</xdr:rowOff>
    </xdr:from>
    <xdr:to>
      <xdr:col>7</xdr:col>
      <xdr:colOff>1244430</xdr:colOff>
      <xdr:row>4</xdr:row>
      <xdr:rowOff>15576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214782" y="145676"/>
          <a:ext cx="817598" cy="628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678516</xdr:colOff>
      <xdr:row>0</xdr:row>
      <xdr:rowOff>78440</xdr:rowOff>
    </xdr:from>
    <xdr:to>
      <xdr:col>5</xdr:col>
      <xdr:colOff>425823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717987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tavares\AppData\Local\Microsoft\Windows\INetCache\Content.Outlook\C39YYIVS\Copia%20de%20IVENTARIO%20CONTROL%20NOVY.xlsx" TargetMode="External"/><Relationship Id="rId1" Type="http://schemas.openxmlformats.org/officeDocument/2006/relationships/externalLinkPath" Target="file:///C:\Users\ctavares\AppData\Local\Microsoft\Windows\INetCache\Content.Outlook\C39YYIVS\Copia%20de%20IVENTARIO%20CONTROL%20NOV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SALIDA FEBRERO"/>
      <sheetName val="SALIDA MARZO"/>
    </sheetNames>
    <sheetDataSet>
      <sheetData sheetId="0" refreshError="1">
        <row r="6">
          <cell r="C6" t="str">
            <v>Código Institucional</v>
          </cell>
          <cell r="D6" t="str">
            <v>Breve Descripción del Bien</v>
          </cell>
        </row>
        <row r="7">
          <cell r="C7">
            <v>1000</v>
          </cell>
          <cell r="D7" t="str">
            <v xml:space="preserve">Papel Bond 8½ X 11 </v>
          </cell>
        </row>
        <row r="8">
          <cell r="C8">
            <v>2062</v>
          </cell>
          <cell r="D8" t="str">
            <v xml:space="preserve">(2)Papel Bond 81/2 X11 </v>
          </cell>
        </row>
        <row r="9">
          <cell r="C9">
            <v>1001</v>
          </cell>
          <cell r="D9" t="str">
            <v>Papel Bond 8½ X 13</v>
          </cell>
        </row>
        <row r="10">
          <cell r="C10">
            <v>1003</v>
          </cell>
          <cell r="D10" t="str">
            <v>Papel Bond 11 X 17</v>
          </cell>
        </row>
        <row r="11">
          <cell r="C11">
            <v>1004</v>
          </cell>
          <cell r="D11" t="str">
            <v>Papel Opalina 8½ X 11</v>
          </cell>
        </row>
        <row r="12">
          <cell r="C12">
            <v>1005</v>
          </cell>
          <cell r="D12" t="str">
            <v>Papel Satinado 8½ X 11</v>
          </cell>
        </row>
        <row r="13">
          <cell r="C13">
            <v>1006</v>
          </cell>
          <cell r="D13" t="str">
            <v>Papel Hilo 1 cara 8½ X 11</v>
          </cell>
        </row>
        <row r="14">
          <cell r="C14">
            <v>1010</v>
          </cell>
          <cell r="D14" t="str">
            <v xml:space="preserve">Folder 8½ X 11 </v>
          </cell>
        </row>
        <row r="15">
          <cell r="C15">
            <v>2074</v>
          </cell>
          <cell r="D15" t="str">
            <v xml:space="preserve">(2)Folder 8½ X 11 </v>
          </cell>
        </row>
        <row r="16">
          <cell r="C16">
            <v>1011</v>
          </cell>
          <cell r="D16" t="str">
            <v>Folder 8½ X 13</v>
          </cell>
        </row>
        <row r="17">
          <cell r="C17">
            <v>1012</v>
          </cell>
          <cell r="D17" t="str">
            <v>Cover para encuadernación Azul</v>
          </cell>
        </row>
        <row r="18">
          <cell r="C18">
            <v>1013</v>
          </cell>
          <cell r="D18" t="str">
            <v>Cover para encuadernación Transparente</v>
          </cell>
        </row>
        <row r="19">
          <cell r="C19">
            <v>1014</v>
          </cell>
          <cell r="D19" t="str">
            <v>PendaFlex 8½ X 11</v>
          </cell>
        </row>
        <row r="20">
          <cell r="C20">
            <v>1016</v>
          </cell>
          <cell r="D20" t="str">
            <v>Separador con Pestañas (5 Tab Color)</v>
          </cell>
        </row>
        <row r="21">
          <cell r="C21">
            <v>1017</v>
          </cell>
          <cell r="D21" t="str">
            <v>Protector Hojas Carpetas</v>
          </cell>
        </row>
        <row r="22">
          <cell r="C22">
            <v>2067</v>
          </cell>
          <cell r="D22" t="str">
            <v>(2) Protector Hojas Carpetas</v>
          </cell>
        </row>
        <row r="23">
          <cell r="C23">
            <v>1019</v>
          </cell>
          <cell r="D23" t="str">
            <v>Sobres en Blanco sin logo</v>
          </cell>
        </row>
        <row r="24">
          <cell r="C24">
            <v>1021</v>
          </cell>
          <cell r="D24" t="str">
            <v>Sobres Manila 81/2 X 11</v>
          </cell>
        </row>
        <row r="25">
          <cell r="C25">
            <v>1022</v>
          </cell>
          <cell r="D25" t="str">
            <v>Felpas Printek azul</v>
          </cell>
        </row>
        <row r="26">
          <cell r="C26">
            <v>1023</v>
          </cell>
          <cell r="D26" t="str">
            <v>Felpas Rojas Everprint</v>
          </cell>
        </row>
        <row r="27">
          <cell r="C27">
            <v>1024</v>
          </cell>
          <cell r="D27" t="str">
            <v>Felpas Rojas Uniball Onyx Micro</v>
          </cell>
        </row>
        <row r="28">
          <cell r="C28">
            <v>1025</v>
          </cell>
          <cell r="D28" t="str">
            <v>Felpas Azules Uniball Onyx Micro</v>
          </cell>
        </row>
        <row r="29">
          <cell r="C29">
            <v>1026</v>
          </cell>
          <cell r="D29" t="str">
            <v>Felpas Negras Uniball Onyx Micro</v>
          </cell>
        </row>
        <row r="30">
          <cell r="C30">
            <v>1028</v>
          </cell>
          <cell r="D30" t="str">
            <v xml:space="preserve">Felpas Azules Gel Uniball Impact </v>
          </cell>
        </row>
        <row r="31">
          <cell r="C31">
            <v>1029</v>
          </cell>
          <cell r="D31" t="str">
            <v>Felpa rollerball Talbot azul</v>
          </cell>
        </row>
        <row r="32">
          <cell r="C32">
            <v>1030</v>
          </cell>
          <cell r="D32" t="str">
            <v>Felpa rollerball Talbot negra</v>
          </cell>
        </row>
        <row r="33">
          <cell r="C33">
            <v>1031</v>
          </cell>
          <cell r="D33" t="str">
            <v>Lapiz Carbon</v>
          </cell>
        </row>
        <row r="34">
          <cell r="C34">
            <v>1032</v>
          </cell>
          <cell r="D34" t="str">
            <v>Portaminas 0.5mm</v>
          </cell>
        </row>
        <row r="35">
          <cell r="C35">
            <v>1033</v>
          </cell>
          <cell r="D35" t="str">
            <v>Minas 0.5</v>
          </cell>
        </row>
        <row r="36">
          <cell r="C36">
            <v>1034</v>
          </cell>
          <cell r="D36" t="str">
            <v>Felpas Printek negras</v>
          </cell>
        </row>
        <row r="37">
          <cell r="C37">
            <v>1035</v>
          </cell>
          <cell r="D37" t="str">
            <v>Lapiceros Azules Faber Castle</v>
          </cell>
        </row>
        <row r="38">
          <cell r="C38">
            <v>1036</v>
          </cell>
          <cell r="D38" t="str">
            <v>Lapiceros Negros Faber Castle</v>
          </cell>
        </row>
        <row r="39">
          <cell r="C39">
            <v>1037</v>
          </cell>
          <cell r="D39" t="str">
            <v>Lapiceros Azules Pelikan Pointec</v>
          </cell>
        </row>
        <row r="40">
          <cell r="C40">
            <v>1038</v>
          </cell>
          <cell r="D40" t="str">
            <v>Lapiceros Talbot Azul</v>
          </cell>
        </row>
        <row r="41">
          <cell r="C41">
            <v>2096</v>
          </cell>
          <cell r="D41" t="str">
            <v>Lapiceros</v>
          </cell>
        </row>
        <row r="42">
          <cell r="C42">
            <v>1040</v>
          </cell>
          <cell r="D42" t="str">
            <v>Grapadora</v>
          </cell>
        </row>
        <row r="43">
          <cell r="C43">
            <v>1043</v>
          </cell>
          <cell r="D43" t="str">
            <v>Grapas standard</v>
          </cell>
        </row>
        <row r="44">
          <cell r="C44">
            <v>1044</v>
          </cell>
          <cell r="D44" t="str">
            <v>Sacagrapa pequeño</v>
          </cell>
        </row>
        <row r="45">
          <cell r="C45">
            <v>1047</v>
          </cell>
          <cell r="D45" t="str">
            <v>Saca Grapa uso pesado</v>
          </cell>
        </row>
        <row r="46">
          <cell r="C46">
            <v>1048</v>
          </cell>
          <cell r="D46" t="str">
            <v>Perforadora 2 Hoyos</v>
          </cell>
        </row>
        <row r="47">
          <cell r="C47">
            <v>1049</v>
          </cell>
          <cell r="D47" t="str">
            <v>Perforadora 3 Hoyos</v>
          </cell>
        </row>
        <row r="48">
          <cell r="C48">
            <v>2075</v>
          </cell>
          <cell r="D48" t="str">
            <v>(2) Perforadora 3 Hoyos</v>
          </cell>
        </row>
        <row r="49">
          <cell r="C49">
            <v>1051</v>
          </cell>
          <cell r="D49" t="str">
            <v>Libretas Peq. Blanca rayada</v>
          </cell>
        </row>
        <row r="50">
          <cell r="C50">
            <v>2063</v>
          </cell>
          <cell r="D50" t="str">
            <v>(2) Libretas Peq. Blanca rayada</v>
          </cell>
        </row>
        <row r="51">
          <cell r="C51">
            <v>1052</v>
          </cell>
          <cell r="D51" t="str">
            <v>Libretas Gde. Blanca</v>
          </cell>
        </row>
        <row r="52">
          <cell r="C52">
            <v>1057</v>
          </cell>
          <cell r="D52" t="str">
            <v>Bandas (Gomitas)</v>
          </cell>
        </row>
        <row r="53">
          <cell r="C53">
            <v>1059</v>
          </cell>
          <cell r="D53" t="str">
            <v>Cinta Pegante invisible</v>
          </cell>
        </row>
        <row r="54">
          <cell r="C54">
            <v>2064</v>
          </cell>
          <cell r="D54" t="str">
            <v>(2)Cinta Pegante invisible</v>
          </cell>
        </row>
        <row r="55">
          <cell r="C55">
            <v>1060</v>
          </cell>
          <cell r="D55" t="str">
            <v>Masking Tape 1" (color blanco)</v>
          </cell>
        </row>
        <row r="56">
          <cell r="C56">
            <v>1062</v>
          </cell>
          <cell r="D56" t="str">
            <v>Cinta Doble Cara</v>
          </cell>
        </row>
        <row r="57">
          <cell r="C57">
            <v>1063</v>
          </cell>
          <cell r="D57" t="str">
            <v>Cinta adhesiva de 3/4</v>
          </cell>
        </row>
        <row r="58">
          <cell r="C58">
            <v>1065</v>
          </cell>
          <cell r="D58" t="str">
            <v>Ganchos Acco</v>
          </cell>
        </row>
        <row r="59">
          <cell r="C59">
            <v>1066</v>
          </cell>
          <cell r="D59" t="str">
            <v>Paper Clips Jumbo</v>
          </cell>
        </row>
        <row r="60">
          <cell r="C60">
            <v>1068</v>
          </cell>
          <cell r="D60" t="str">
            <v>Paper Clips 33mm</v>
          </cell>
        </row>
        <row r="61">
          <cell r="C61">
            <v>1070</v>
          </cell>
          <cell r="D61" t="str">
            <v>Memoria USB16GB</v>
          </cell>
        </row>
        <row r="62">
          <cell r="C62">
            <v>1071</v>
          </cell>
          <cell r="D62" t="str">
            <v>Memoria USB32GB</v>
          </cell>
        </row>
        <row r="63">
          <cell r="C63">
            <v>1073</v>
          </cell>
          <cell r="D63" t="str">
            <v>Post It 10x15 color</v>
          </cell>
        </row>
        <row r="64">
          <cell r="C64">
            <v>2070</v>
          </cell>
          <cell r="D64" t="str">
            <v>(2) Post-It Mmemo 10x15</v>
          </cell>
        </row>
        <row r="65">
          <cell r="C65">
            <v>1074</v>
          </cell>
          <cell r="D65" t="str">
            <v xml:space="preserve">Post It Memo Tip 3x5 </v>
          </cell>
        </row>
        <row r="66">
          <cell r="D66" t="str">
            <v>Post-It Memo Tip 3x3</v>
          </cell>
        </row>
        <row r="67">
          <cell r="C67">
            <v>2068</v>
          </cell>
          <cell r="D67" t="str">
            <v>(2) Post-it Memo Tip 3x3</v>
          </cell>
        </row>
        <row r="68">
          <cell r="C68">
            <v>1076</v>
          </cell>
          <cell r="D68" t="str">
            <v>Cera para contar</v>
          </cell>
        </row>
        <row r="69">
          <cell r="C69">
            <v>1077</v>
          </cell>
          <cell r="D69" t="str">
            <v>Post It Mini Memo Tip 1 1/2x2 (pequeño)</v>
          </cell>
        </row>
        <row r="70">
          <cell r="C70">
            <v>2069</v>
          </cell>
          <cell r="D70" t="str">
            <v>(2)Post-It MemoTip 11/2x2</v>
          </cell>
        </row>
        <row r="71">
          <cell r="C71">
            <v>1078</v>
          </cell>
          <cell r="D71" t="str">
            <v>Banderitas de color/ Marcador de pagina</v>
          </cell>
        </row>
        <row r="72">
          <cell r="C72">
            <v>1080</v>
          </cell>
          <cell r="D72" t="str">
            <v xml:space="preserve">Sharpie Azul </v>
          </cell>
        </row>
        <row r="73">
          <cell r="C73">
            <v>1081</v>
          </cell>
          <cell r="D73" t="str">
            <v>Sharpie Verde</v>
          </cell>
        </row>
        <row r="74">
          <cell r="C74">
            <v>2073</v>
          </cell>
          <cell r="D74" t="str">
            <v>(2)Sharpie verde</v>
          </cell>
        </row>
        <row r="75">
          <cell r="C75">
            <v>1082</v>
          </cell>
          <cell r="D75" t="str">
            <v>Resaltador azul</v>
          </cell>
        </row>
        <row r="76">
          <cell r="C76">
            <v>1083</v>
          </cell>
          <cell r="D76" t="str">
            <v>Resaltador naranja</v>
          </cell>
        </row>
        <row r="77">
          <cell r="C77">
            <v>1084</v>
          </cell>
          <cell r="D77" t="str">
            <v>Resaltador rosado</v>
          </cell>
        </row>
        <row r="78">
          <cell r="C78">
            <v>1085</v>
          </cell>
          <cell r="D78" t="str">
            <v>Resaltador amarillo</v>
          </cell>
        </row>
        <row r="79">
          <cell r="C79">
            <v>1086</v>
          </cell>
          <cell r="D79" t="str">
            <v>Sharpie negro</v>
          </cell>
        </row>
        <row r="80">
          <cell r="C80">
            <v>2072</v>
          </cell>
          <cell r="D80" t="str">
            <v>(2) Sharpie negro</v>
          </cell>
        </row>
        <row r="81">
          <cell r="C81">
            <v>1087</v>
          </cell>
          <cell r="D81" t="str">
            <v>Sharpie Rojo</v>
          </cell>
        </row>
        <row r="82">
          <cell r="C82">
            <v>1088</v>
          </cell>
          <cell r="D82" t="str">
            <v>Marcadores Pizarra</v>
          </cell>
        </row>
        <row r="83">
          <cell r="C83">
            <v>1091</v>
          </cell>
          <cell r="D83" t="str">
            <v>Clips Billeteros 51mm</v>
          </cell>
        </row>
        <row r="84">
          <cell r="C84">
            <v>1093</v>
          </cell>
          <cell r="D84" t="str">
            <v>Clips Billeteros 41mm</v>
          </cell>
        </row>
        <row r="85">
          <cell r="C85">
            <v>1095</v>
          </cell>
          <cell r="D85" t="str">
            <v xml:space="preserve">Clips Billeteros32mm </v>
          </cell>
        </row>
        <row r="86">
          <cell r="C86">
            <v>1097</v>
          </cell>
          <cell r="D86" t="str">
            <v>Clips Billeteros 25mm</v>
          </cell>
        </row>
        <row r="87">
          <cell r="C87">
            <v>2065</v>
          </cell>
          <cell r="D87" t="str">
            <v>(2)Clips Billeteros 25mm</v>
          </cell>
        </row>
        <row r="88">
          <cell r="C88">
            <v>1099</v>
          </cell>
          <cell r="D88" t="str">
            <v>Clips Billeteros 1/2</v>
          </cell>
        </row>
        <row r="89">
          <cell r="C89">
            <v>1098</v>
          </cell>
          <cell r="D89" t="str">
            <v>Clips Billeteros 19mm</v>
          </cell>
        </row>
        <row r="90">
          <cell r="C90">
            <v>1100</v>
          </cell>
          <cell r="D90" t="str">
            <v>Pilas AAA paquete de 2/1</v>
          </cell>
        </row>
        <row r="91">
          <cell r="C91">
            <v>1101</v>
          </cell>
          <cell r="D91" t="str">
            <v>Pilas AA paquete de 2/1</v>
          </cell>
        </row>
        <row r="92">
          <cell r="C92">
            <v>1103</v>
          </cell>
          <cell r="D92" t="str">
            <v>Pilas AA paquete de 4</v>
          </cell>
        </row>
        <row r="93">
          <cell r="C93">
            <v>1106</v>
          </cell>
          <cell r="D93" t="str">
            <v>Pilas 9V (cuadrada)</v>
          </cell>
        </row>
        <row r="94">
          <cell r="C94">
            <v>1107</v>
          </cell>
          <cell r="D94" t="str">
            <v xml:space="preserve">Pilas 23A </v>
          </cell>
        </row>
        <row r="95">
          <cell r="C95">
            <v>1108</v>
          </cell>
          <cell r="D95" t="str">
            <v>Liquid Paper Lapiz</v>
          </cell>
        </row>
        <row r="96">
          <cell r="C96">
            <v>1109</v>
          </cell>
          <cell r="D96" t="str">
            <v>Liquid Paper Brocha</v>
          </cell>
        </row>
        <row r="97">
          <cell r="C97">
            <v>1111</v>
          </cell>
          <cell r="D97" t="str">
            <v>Sacapunta</v>
          </cell>
        </row>
        <row r="98">
          <cell r="C98">
            <v>1112</v>
          </cell>
          <cell r="D98" t="str">
            <v>Tijeras</v>
          </cell>
        </row>
        <row r="99">
          <cell r="C99">
            <v>1113</v>
          </cell>
          <cell r="D99" t="str">
            <v>Reglas</v>
          </cell>
        </row>
        <row r="100">
          <cell r="C100">
            <v>1114</v>
          </cell>
          <cell r="D100" t="str">
            <v>Borras</v>
          </cell>
        </row>
        <row r="101">
          <cell r="C101">
            <v>1115</v>
          </cell>
          <cell r="D101" t="str">
            <v>Pines (chinchetas)</v>
          </cell>
        </row>
        <row r="102">
          <cell r="C102">
            <v>1117</v>
          </cell>
          <cell r="D102" t="str">
            <v>Mouse Pad</v>
          </cell>
        </row>
        <row r="103">
          <cell r="C103">
            <v>1119</v>
          </cell>
          <cell r="D103" t="str">
            <v>CD</v>
          </cell>
        </row>
        <row r="104">
          <cell r="C104">
            <v>1120</v>
          </cell>
          <cell r="D104" t="str">
            <v>DVD</v>
          </cell>
        </row>
        <row r="105">
          <cell r="C105">
            <v>1122</v>
          </cell>
          <cell r="D105" t="str">
            <v>Carpetas vinyl 1"</v>
          </cell>
        </row>
        <row r="106">
          <cell r="C106">
            <v>1123</v>
          </cell>
          <cell r="D106" t="str">
            <v>Carpetas vinyl 1½"</v>
          </cell>
        </row>
        <row r="107">
          <cell r="C107">
            <v>1124</v>
          </cell>
          <cell r="D107" t="str">
            <v>Carpetas vinyl 2"</v>
          </cell>
        </row>
        <row r="108">
          <cell r="C108">
            <v>1125</v>
          </cell>
          <cell r="D108" t="str">
            <v>Carpetas vinyl 3"</v>
          </cell>
        </row>
        <row r="109">
          <cell r="C109">
            <v>1126</v>
          </cell>
          <cell r="D109" t="str">
            <v>Carpetas vinyl 4"</v>
          </cell>
        </row>
        <row r="110">
          <cell r="C110">
            <v>1127</v>
          </cell>
          <cell r="D110" t="str">
            <v>Carpetas vinyl 5"</v>
          </cell>
        </row>
        <row r="111">
          <cell r="C111">
            <v>1128</v>
          </cell>
          <cell r="D111" t="str">
            <v>Espiral para encuadernación 6mm</v>
          </cell>
        </row>
        <row r="112">
          <cell r="C112">
            <v>1129</v>
          </cell>
          <cell r="D112" t="str">
            <v>Espiral para encuadernación 12mm</v>
          </cell>
        </row>
        <row r="113">
          <cell r="C113">
            <v>1130</v>
          </cell>
          <cell r="D113" t="str">
            <v>Espiral para encuadernación 14mm</v>
          </cell>
        </row>
        <row r="114">
          <cell r="C114">
            <v>1131</v>
          </cell>
          <cell r="D114" t="str">
            <v>Espiral para encuadernación 16mm</v>
          </cell>
        </row>
        <row r="115">
          <cell r="C115">
            <v>1132</v>
          </cell>
          <cell r="D115" t="str">
            <v>Espiral para encuadernación 19mm</v>
          </cell>
        </row>
        <row r="116">
          <cell r="C116">
            <v>1133</v>
          </cell>
          <cell r="D116" t="str">
            <v>Pegamento fuerte liquido Coqui</v>
          </cell>
        </row>
        <row r="117">
          <cell r="C117">
            <v>2071</v>
          </cell>
          <cell r="D117" t="str">
            <v>Pegamneto Fuerte UHU</v>
          </cell>
        </row>
        <row r="118">
          <cell r="C118">
            <v>1140</v>
          </cell>
          <cell r="D118" t="str">
            <v>Zafacon de escritorio</v>
          </cell>
        </row>
        <row r="119">
          <cell r="C119">
            <v>1141</v>
          </cell>
          <cell r="D119" t="str">
            <v>Rollo Papel Sumadora</v>
          </cell>
        </row>
        <row r="120">
          <cell r="C120">
            <v>2066</v>
          </cell>
          <cell r="D120" t="str">
            <v>(2) Rollo papel sumadora</v>
          </cell>
        </row>
        <row r="121">
          <cell r="C121">
            <v>1142</v>
          </cell>
          <cell r="D121" t="str">
            <v>Archivo acordeon</v>
          </cell>
        </row>
        <row r="122">
          <cell r="C122">
            <v>1143</v>
          </cell>
          <cell r="D122" t="str">
            <v>Juego para escritorios</v>
          </cell>
        </row>
        <row r="123">
          <cell r="C123">
            <v>1144</v>
          </cell>
          <cell r="D123" t="str">
            <v>Juego Bandeja Escritorio</v>
          </cell>
        </row>
        <row r="124">
          <cell r="C124">
            <v>1145</v>
          </cell>
          <cell r="D124" t="str">
            <v>Porta Lapices</v>
          </cell>
        </row>
        <row r="125">
          <cell r="C125">
            <v>1146</v>
          </cell>
          <cell r="D125" t="str">
            <v>Porta Libreta</v>
          </cell>
        </row>
        <row r="126">
          <cell r="C126">
            <v>1147</v>
          </cell>
          <cell r="D126" t="str">
            <v>Label mamey</v>
          </cell>
        </row>
        <row r="127">
          <cell r="C127">
            <v>1148</v>
          </cell>
          <cell r="D127" t="str">
            <v>Pizarra corcho</v>
          </cell>
        </row>
        <row r="128">
          <cell r="C128">
            <v>1150</v>
          </cell>
          <cell r="D128" t="str">
            <v>USB CIMO 2016</v>
          </cell>
        </row>
        <row r="129">
          <cell r="C129">
            <v>1153</v>
          </cell>
          <cell r="D129" t="str">
            <v>Pegamento en Barra</v>
          </cell>
        </row>
        <row r="130">
          <cell r="C130">
            <v>1154</v>
          </cell>
          <cell r="D130" t="str">
            <v>Pegamento blanco</v>
          </cell>
        </row>
        <row r="131">
          <cell r="C131">
            <v>1155</v>
          </cell>
          <cell r="D131" t="str">
            <v>Agendas Annual</v>
          </cell>
        </row>
        <row r="132">
          <cell r="C132">
            <v>1156</v>
          </cell>
          <cell r="D132" t="str">
            <v>Mascarillas desechables</v>
          </cell>
        </row>
        <row r="133">
          <cell r="C133">
            <v>1158</v>
          </cell>
          <cell r="D133" t="str">
            <v>Gel Antibacterial</v>
          </cell>
        </row>
        <row r="134">
          <cell r="C134">
            <v>1161</v>
          </cell>
          <cell r="D134" t="str">
            <v xml:space="preserve">Alcohol Isopropilico </v>
          </cell>
        </row>
        <row r="135">
          <cell r="C135">
            <v>2000</v>
          </cell>
          <cell r="D135" t="str">
            <v>Café Santo Domingo molido 1lb</v>
          </cell>
        </row>
        <row r="136">
          <cell r="C136">
            <v>2097</v>
          </cell>
          <cell r="D136" t="str">
            <v>(2) café santo dmingo</v>
          </cell>
        </row>
        <row r="137">
          <cell r="C137">
            <v>2008</v>
          </cell>
          <cell r="D137" t="str">
            <v xml:space="preserve">Te de frutas </v>
          </cell>
        </row>
        <row r="138">
          <cell r="C138">
            <v>2009</v>
          </cell>
          <cell r="D138" t="str">
            <v>Agua de 16 onz</v>
          </cell>
        </row>
        <row r="139">
          <cell r="C139">
            <v>2010</v>
          </cell>
          <cell r="D139" t="str">
            <v>Te de Manzanilla</v>
          </cell>
        </row>
        <row r="140">
          <cell r="C140">
            <v>2011</v>
          </cell>
          <cell r="D140" t="str">
            <v>Te de Manzanilla y Anis</v>
          </cell>
        </row>
        <row r="141">
          <cell r="C141">
            <v>2098</v>
          </cell>
          <cell r="D141" t="str">
            <v>(2)Te manzanilla y anis</v>
          </cell>
        </row>
        <row r="142">
          <cell r="C142">
            <v>2014</v>
          </cell>
          <cell r="D142" t="str">
            <v>Vasos de papel No. 4</v>
          </cell>
        </row>
        <row r="143">
          <cell r="C143">
            <v>2016</v>
          </cell>
          <cell r="D143" t="str">
            <v>Servilletas C-Fold</v>
          </cell>
        </row>
        <row r="144">
          <cell r="C144">
            <v>2100</v>
          </cell>
          <cell r="D144" t="str">
            <v>(2) Servilletas C-Fold</v>
          </cell>
        </row>
        <row r="145">
          <cell r="C145">
            <v>2017</v>
          </cell>
          <cell r="D145" t="str">
            <v>Azucar Blanca</v>
          </cell>
        </row>
        <row r="146">
          <cell r="C146">
            <v>2101</v>
          </cell>
          <cell r="D146" t="str">
            <v>(2)Azucar Blanca</v>
          </cell>
        </row>
        <row r="147">
          <cell r="C147">
            <v>2018</v>
          </cell>
          <cell r="D147" t="str">
            <v>Azucar parda</v>
          </cell>
        </row>
        <row r="148">
          <cell r="C148">
            <v>2102</v>
          </cell>
          <cell r="D148" t="str">
            <v>(2) Azucar parda</v>
          </cell>
        </row>
        <row r="149">
          <cell r="C149">
            <v>2019</v>
          </cell>
          <cell r="D149" t="str">
            <v>Cremora Lite</v>
          </cell>
        </row>
        <row r="150">
          <cell r="C150">
            <v>2103</v>
          </cell>
          <cell r="D150" t="str">
            <v>(2) Cremora Lite</v>
          </cell>
        </row>
        <row r="151">
          <cell r="C151">
            <v>2020</v>
          </cell>
          <cell r="D151" t="str">
            <v>Cremora Nestle 22Onz</v>
          </cell>
        </row>
        <row r="152">
          <cell r="C152">
            <v>2107</v>
          </cell>
          <cell r="D152" t="str">
            <v>(2)Cremora Nestle 22Onz</v>
          </cell>
        </row>
        <row r="153">
          <cell r="C153">
            <v>2022</v>
          </cell>
          <cell r="D153" t="str">
            <v>Té genjibre/limón</v>
          </cell>
        </row>
        <row r="154">
          <cell r="C154">
            <v>2024</v>
          </cell>
          <cell r="D154" t="str">
            <v>Vasos de pepel No.7</v>
          </cell>
        </row>
        <row r="155">
          <cell r="C155">
            <v>2106</v>
          </cell>
          <cell r="D155" t="str">
            <v>(2) Te de jengibre y limon</v>
          </cell>
        </row>
        <row r="156">
          <cell r="C156">
            <v>2027</v>
          </cell>
          <cell r="D156" t="str">
            <v>Vasos Plasticos No. 10</v>
          </cell>
        </row>
        <row r="157">
          <cell r="C157">
            <v>2109</v>
          </cell>
          <cell r="D157" t="str">
            <v>(2) Vasos plasticos No. 10</v>
          </cell>
        </row>
        <row r="158">
          <cell r="C158">
            <v>2028</v>
          </cell>
          <cell r="D158" t="str">
            <v>Servilletas</v>
          </cell>
        </row>
        <row r="159">
          <cell r="C159">
            <v>2111</v>
          </cell>
          <cell r="D159" t="str">
            <v xml:space="preserve">(2) Servilletas </v>
          </cell>
        </row>
        <row r="160">
          <cell r="C160">
            <v>2030</v>
          </cell>
          <cell r="D160" t="str">
            <v>Escobas</v>
          </cell>
        </row>
        <row r="161">
          <cell r="C161">
            <v>2031</v>
          </cell>
          <cell r="D161" t="str">
            <v>Suapes</v>
          </cell>
        </row>
        <row r="162">
          <cell r="C162">
            <v>2104</v>
          </cell>
          <cell r="D162" t="str">
            <v>(2) Suapes</v>
          </cell>
        </row>
        <row r="163">
          <cell r="C163">
            <v>2032</v>
          </cell>
          <cell r="D163" t="str">
            <v>Fundas blancas para cocina</v>
          </cell>
        </row>
        <row r="164">
          <cell r="C164">
            <v>2110</v>
          </cell>
          <cell r="D164" t="str">
            <v>(2) Fundas blancas cocina</v>
          </cell>
        </row>
        <row r="165">
          <cell r="C165">
            <v>2034</v>
          </cell>
          <cell r="D165" t="str">
            <v>Cloro</v>
          </cell>
        </row>
        <row r="166">
          <cell r="C166">
            <v>2035</v>
          </cell>
          <cell r="D166" t="str">
            <v>Detergente en polvo</v>
          </cell>
        </row>
        <row r="167">
          <cell r="C167">
            <v>2112</v>
          </cell>
          <cell r="D167" t="str">
            <v xml:space="preserve">(2) Detergente en polvo </v>
          </cell>
        </row>
        <row r="168">
          <cell r="C168">
            <v>2037</v>
          </cell>
          <cell r="D168" t="str">
            <v>Detergente Liquido para pisos</v>
          </cell>
        </row>
        <row r="169">
          <cell r="C169">
            <v>2113</v>
          </cell>
          <cell r="D169" t="str">
            <v>(2) Detergente liquido pisos</v>
          </cell>
        </row>
        <row r="170">
          <cell r="C170">
            <v>2038</v>
          </cell>
          <cell r="D170" t="str">
            <v>Desinfectante/ambientador</v>
          </cell>
        </row>
        <row r="171">
          <cell r="C171">
            <v>2118</v>
          </cell>
          <cell r="D171" t="str">
            <v>(2) Desinfectante/ambientador</v>
          </cell>
        </row>
        <row r="172">
          <cell r="C172">
            <v>2039</v>
          </cell>
          <cell r="D172" t="str">
            <v>Esponja de fregar</v>
          </cell>
        </row>
        <row r="173">
          <cell r="C173">
            <v>2119</v>
          </cell>
          <cell r="D173" t="str">
            <v>(2) Esponja de fregar</v>
          </cell>
        </row>
        <row r="174">
          <cell r="C174">
            <v>2040</v>
          </cell>
          <cell r="D174" t="str">
            <v xml:space="preserve">Lavaplatos liquido </v>
          </cell>
        </row>
        <row r="175">
          <cell r="C175">
            <v>2120</v>
          </cell>
          <cell r="D175" t="str">
            <v>(2) Lavaplatos liquidos</v>
          </cell>
        </row>
        <row r="176">
          <cell r="C176">
            <v>2041</v>
          </cell>
          <cell r="D176" t="str">
            <v>Paños de cocina</v>
          </cell>
        </row>
        <row r="177">
          <cell r="C177">
            <v>2042</v>
          </cell>
          <cell r="D177" t="str">
            <v>Guantes para limpieza</v>
          </cell>
        </row>
        <row r="178">
          <cell r="C178">
            <v>2121</v>
          </cell>
          <cell r="D178" t="str">
            <v>(2)Guantespara limpieza</v>
          </cell>
        </row>
        <row r="179">
          <cell r="C179">
            <v>2043</v>
          </cell>
          <cell r="D179" t="str">
            <v>Cuchara plasticas</v>
          </cell>
        </row>
        <row r="180">
          <cell r="C180">
            <v>2044</v>
          </cell>
          <cell r="D180" t="str">
            <v>Tenedores plasticos</v>
          </cell>
        </row>
        <row r="181">
          <cell r="C181">
            <v>2046</v>
          </cell>
          <cell r="D181" t="str">
            <v>Platos desechables No. 6</v>
          </cell>
        </row>
        <row r="182">
          <cell r="C182">
            <v>2122</v>
          </cell>
          <cell r="D182" t="str">
            <v>(2) Platos deschables No.6</v>
          </cell>
        </row>
        <row r="183">
          <cell r="C183">
            <v>2114</v>
          </cell>
          <cell r="D183" t="str">
            <v>(2) Tenedores plasticos</v>
          </cell>
        </row>
        <row r="184">
          <cell r="C184">
            <v>2047</v>
          </cell>
          <cell r="D184" t="str">
            <v>Platos desechables No. 9</v>
          </cell>
        </row>
        <row r="185">
          <cell r="C185">
            <v>2115</v>
          </cell>
          <cell r="D185" t="str">
            <v>(2) Platos deschables No.9</v>
          </cell>
        </row>
        <row r="186">
          <cell r="C186">
            <v>2048</v>
          </cell>
          <cell r="D186" t="str">
            <v>Papel de Baño de dispensador</v>
          </cell>
        </row>
        <row r="187">
          <cell r="C187">
            <v>2105</v>
          </cell>
          <cell r="D187" t="str">
            <v xml:space="preserve">(2) Papel dispensador </v>
          </cell>
        </row>
        <row r="188">
          <cell r="C188">
            <v>2050</v>
          </cell>
          <cell r="D188" t="str">
            <v>Te anis</v>
          </cell>
        </row>
        <row r="189">
          <cell r="C189">
            <v>2116</v>
          </cell>
          <cell r="D189" t="str">
            <v>(2) Te anis</v>
          </cell>
        </row>
        <row r="190">
          <cell r="C190">
            <v>2051</v>
          </cell>
          <cell r="D190" t="str">
            <v xml:space="preserve">Paper Clips 50mm </v>
          </cell>
        </row>
        <row r="191">
          <cell r="C191">
            <v>2052</v>
          </cell>
          <cell r="D191" t="str">
            <v>Memoria 8GB</v>
          </cell>
        </row>
        <row r="192">
          <cell r="C192">
            <v>2053</v>
          </cell>
          <cell r="D192" t="str">
            <v>Fundas negras baño</v>
          </cell>
        </row>
        <row r="193">
          <cell r="C193">
            <v>2108</v>
          </cell>
          <cell r="D193" t="str">
            <v>(2) Fundas Negras baño</v>
          </cell>
        </row>
        <row r="194">
          <cell r="C194">
            <v>2054</v>
          </cell>
          <cell r="D194" t="str">
            <v>Endulzante splenda</v>
          </cell>
        </row>
        <row r="195">
          <cell r="C195">
            <v>2099</v>
          </cell>
          <cell r="D195" t="str">
            <v>(2)Endulzante Splenda</v>
          </cell>
        </row>
        <row r="196">
          <cell r="C196">
            <v>2055</v>
          </cell>
          <cell r="D196" t="str">
            <v>Endulzante Stivia</v>
          </cell>
        </row>
        <row r="197">
          <cell r="C197">
            <v>2056</v>
          </cell>
          <cell r="D197" t="str">
            <v>Label Blanco</v>
          </cell>
        </row>
        <row r="198">
          <cell r="C198">
            <v>2057</v>
          </cell>
          <cell r="D198" t="str">
            <v>Papel de Baño BRAVO</v>
          </cell>
        </row>
        <row r="199">
          <cell r="C199">
            <v>2058</v>
          </cell>
          <cell r="D199" t="str">
            <v>platos desechables No.7</v>
          </cell>
        </row>
        <row r="200">
          <cell r="C200">
            <v>2123</v>
          </cell>
          <cell r="D200" t="str">
            <v>(2)Platos deschables No.7</v>
          </cell>
        </row>
        <row r="201">
          <cell r="C201">
            <v>2059</v>
          </cell>
          <cell r="D201" t="str">
            <v>Cloro de marca</v>
          </cell>
        </row>
        <row r="202">
          <cell r="C202">
            <v>2117</v>
          </cell>
          <cell r="D202" t="str">
            <v>(2) Cloro marca</v>
          </cell>
        </row>
        <row r="203">
          <cell r="C203">
            <v>2061</v>
          </cell>
          <cell r="D203" t="str">
            <v>PAPEL BOND 81/2 X 14</v>
          </cell>
        </row>
        <row r="204">
          <cell r="C204">
            <v>2076</v>
          </cell>
          <cell r="D204" t="str">
            <v xml:space="preserve">Mochilas </v>
          </cell>
        </row>
        <row r="205">
          <cell r="C205">
            <v>2077</v>
          </cell>
          <cell r="D205" t="str">
            <v>Cuaderno</v>
          </cell>
        </row>
        <row r="206">
          <cell r="C206">
            <v>2078</v>
          </cell>
          <cell r="D206" t="str">
            <v>Lapices mochila</v>
          </cell>
        </row>
        <row r="207">
          <cell r="C207">
            <v>2079</v>
          </cell>
          <cell r="D207" t="str">
            <v>Gomas de borrar (mochila)</v>
          </cell>
        </row>
        <row r="208">
          <cell r="C208">
            <v>2080</v>
          </cell>
          <cell r="D208" t="str">
            <v>Reglas  mochila</v>
          </cell>
        </row>
        <row r="209">
          <cell r="C209">
            <v>2081</v>
          </cell>
          <cell r="D209" t="str">
            <v>Lapices de colores</v>
          </cell>
        </row>
        <row r="210">
          <cell r="C210">
            <v>2082</v>
          </cell>
          <cell r="D210" t="str">
            <v>sacapunta mochila</v>
          </cell>
        </row>
        <row r="211">
          <cell r="C211">
            <v>2083</v>
          </cell>
          <cell r="D211" t="str">
            <v>Cartuchera plastica</v>
          </cell>
        </row>
        <row r="212">
          <cell r="C212">
            <v>2084</v>
          </cell>
          <cell r="D212" t="str">
            <v>Tempera mochila</v>
          </cell>
        </row>
        <row r="213">
          <cell r="C213">
            <v>2085</v>
          </cell>
          <cell r="D213" t="str">
            <v>Cuaderno de dibujo Mochila</v>
          </cell>
        </row>
        <row r="214">
          <cell r="C214">
            <v>2086</v>
          </cell>
          <cell r="D214" t="str">
            <v>Marcador Permanente mochila</v>
          </cell>
        </row>
        <row r="215">
          <cell r="C215">
            <v>2087</v>
          </cell>
          <cell r="D215" t="str">
            <v>Resaltador amarillo mochila</v>
          </cell>
        </row>
        <row r="216">
          <cell r="C216">
            <v>2088</v>
          </cell>
          <cell r="D216" t="str">
            <v>boligrafo mochila</v>
          </cell>
        </row>
        <row r="217">
          <cell r="C217">
            <v>2089</v>
          </cell>
          <cell r="D217" t="str">
            <v>Felpa azul Mochila</v>
          </cell>
        </row>
        <row r="218">
          <cell r="C218">
            <v>2090</v>
          </cell>
          <cell r="D218" t="str">
            <v>Folder Plastico mochila</v>
          </cell>
        </row>
        <row r="219">
          <cell r="C219">
            <v>2091</v>
          </cell>
          <cell r="D219" t="str">
            <v>Folder a color mochila</v>
          </cell>
        </row>
        <row r="220">
          <cell r="C220">
            <v>2092</v>
          </cell>
          <cell r="D220" t="str">
            <v>Grapadora mini mochila</v>
          </cell>
        </row>
        <row r="221">
          <cell r="C221">
            <v>2093</v>
          </cell>
          <cell r="D221" t="str">
            <v>Ega blanca Mochila</v>
          </cell>
        </row>
        <row r="222">
          <cell r="C222">
            <v>2094</v>
          </cell>
          <cell r="D222" t="str">
            <v>Folder pasticos Mochila</v>
          </cell>
        </row>
        <row r="223">
          <cell r="C223">
            <v>2095</v>
          </cell>
          <cell r="D223" t="str">
            <v>Felpa azul Gruesa</v>
          </cell>
        </row>
        <row r="224">
          <cell r="C224">
            <v>2124</v>
          </cell>
          <cell r="D224" t="str">
            <v>jabon de mano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C30" sqref="C30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83" t="s">
        <v>64</v>
      </c>
      <c r="C8" s="183"/>
    </row>
    <row r="9" spans="2:5" ht="15.75" x14ac:dyDescent="0.25">
      <c r="B9" s="184" t="s">
        <v>65</v>
      </c>
      <c r="C9" s="184"/>
    </row>
    <row r="10" spans="2:5" ht="15.75" x14ac:dyDescent="0.25">
      <c r="B10" s="184" t="s">
        <v>0</v>
      </c>
      <c r="C10" s="184"/>
      <c r="E10" s="3"/>
    </row>
    <row r="11" spans="2:5" hidden="1" x14ac:dyDescent="0.25">
      <c r="B11" s="186"/>
      <c r="C11" s="186"/>
      <c r="E11" s="3"/>
    </row>
    <row r="12" spans="2:5" ht="18.75" x14ac:dyDescent="0.25">
      <c r="B12" s="183" t="s">
        <v>1</v>
      </c>
      <c r="C12" s="183"/>
      <c r="E12" s="3"/>
    </row>
    <row r="13" spans="2:5" ht="18.75" x14ac:dyDescent="0.3">
      <c r="B13" s="184" t="s">
        <v>131</v>
      </c>
      <c r="C13" s="184"/>
      <c r="E13" s="2"/>
    </row>
    <row r="14" spans="2:5" x14ac:dyDescent="0.25">
      <c r="B14" s="185" t="s">
        <v>120</v>
      </c>
      <c r="C14" s="185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226733.4</v>
      </c>
    </row>
    <row r="20" spans="2:9" x14ac:dyDescent="0.25">
      <c r="B20" s="10" t="s">
        <v>46</v>
      </c>
      <c r="C20" s="77">
        <f>SUM('NOTA 2'!D29)</f>
        <v>443013.89160000003</v>
      </c>
      <c r="D20" s="16"/>
    </row>
    <row r="21" spans="2:9" x14ac:dyDescent="0.25">
      <c r="B21" s="9" t="s">
        <v>4</v>
      </c>
      <c r="C21" s="17">
        <f>SUM(C19:C20)</f>
        <v>669747.2916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14248728.189999999</v>
      </c>
    </row>
    <row r="25" spans="2:9" x14ac:dyDescent="0.25">
      <c r="B25" s="11" t="s">
        <v>43</v>
      </c>
      <c r="C25" s="76">
        <f>SUM('NOTA 4'!D16)</f>
        <v>795694.88</v>
      </c>
    </row>
    <row r="26" spans="2:9" x14ac:dyDescent="0.25">
      <c r="B26" s="12" t="s">
        <v>6</v>
      </c>
      <c r="C26" s="6">
        <f>SUM(C24:C25)</f>
        <v>15044423.07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'!N70</f>
        <v>357694.03333333333</v>
      </c>
      <c r="I29" s="5"/>
    </row>
    <row r="30" spans="2:9" x14ac:dyDescent="0.25">
      <c r="B30" s="9" t="s">
        <v>63</v>
      </c>
      <c r="C30" s="17">
        <f>SUM(C29)</f>
        <v>357694.03333333333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16071864.394933334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5'!I36)</f>
        <v>55579.73</v>
      </c>
    </row>
    <row r="37" spans="2:3" x14ac:dyDescent="0.25">
      <c r="B37" s="14" t="s">
        <v>74</v>
      </c>
      <c r="C37" s="16">
        <f>SUM(C36)</f>
        <v>55579.73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16016284.664933333</v>
      </c>
    </row>
    <row r="45" spans="2:3" x14ac:dyDescent="0.25">
      <c r="B45" s="14" t="s">
        <v>11</v>
      </c>
      <c r="C45" s="16">
        <f>SUM(C44+0)</f>
        <v>16016284.664933333</v>
      </c>
    </row>
    <row r="47" spans="2:3" x14ac:dyDescent="0.25">
      <c r="B47" s="78" t="s">
        <v>12</v>
      </c>
      <c r="C47" s="79">
        <f>SUM(C37+C45)</f>
        <v>16071864.394933334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theme="9" tint="-0.499984740745262"/>
  </sheetPr>
  <dimension ref="B6:X41"/>
  <sheetViews>
    <sheetView showGridLines="0" zoomScale="70" zoomScaleNormal="70" workbookViewId="0">
      <selection activeCell="C20" sqref="C20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87" t="s">
        <v>0</v>
      </c>
      <c r="C9" s="187"/>
    </row>
    <row r="10" spans="2:24" ht="18.75" x14ac:dyDescent="0.3">
      <c r="B10" s="188" t="s">
        <v>53</v>
      </c>
      <c r="C10" s="188"/>
      <c r="I10" s="14"/>
    </row>
    <row r="11" spans="2:24" ht="18.75" x14ac:dyDescent="0.3">
      <c r="B11" s="188" t="s">
        <v>132</v>
      </c>
      <c r="C11" s="188"/>
    </row>
    <row r="12" spans="2:24" ht="18.75" x14ac:dyDescent="0.3">
      <c r="B12" s="188" t="s">
        <v>55</v>
      </c>
      <c r="C12" s="188"/>
    </row>
    <row r="13" spans="2:24" ht="18.75" x14ac:dyDescent="0.3">
      <c r="B13" s="189" t="s">
        <v>52</v>
      </c>
      <c r="C13" s="188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153</v>
      </c>
      <c r="C18" s="40">
        <v>206733.4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20000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127</v>
      </c>
      <c r="C21" s="54">
        <f>SUM(C18:C20)</f>
        <v>226733.4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theme="9" tint="-0.499984740745262"/>
  </sheetPr>
  <dimension ref="B4:U42"/>
  <sheetViews>
    <sheetView showGridLines="0" zoomScale="80" zoomScaleNormal="80" workbookViewId="0">
      <selection activeCell="E21" sqref="E21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91" t="s">
        <v>0</v>
      </c>
      <c r="C7" s="191"/>
      <c r="D7" s="191"/>
    </row>
    <row r="8" spans="2:21" ht="18.75" x14ac:dyDescent="0.3">
      <c r="B8" s="188" t="s">
        <v>89</v>
      </c>
      <c r="C8" s="188"/>
      <c r="D8" s="188"/>
    </row>
    <row r="9" spans="2:21" ht="18.75" x14ac:dyDescent="0.3">
      <c r="B9" s="188" t="s">
        <v>133</v>
      </c>
      <c r="C9" s="188"/>
      <c r="D9" s="188"/>
    </row>
    <row r="10" spans="2:21" ht="18.75" x14ac:dyDescent="0.3">
      <c r="B10" s="188" t="s">
        <v>55</v>
      </c>
      <c r="C10" s="188"/>
      <c r="D10" s="188"/>
    </row>
    <row r="11" spans="2:21" ht="18.75" x14ac:dyDescent="0.3">
      <c r="B11" s="189" t="s">
        <v>71</v>
      </c>
      <c r="C11" s="188"/>
      <c r="D11" s="188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154</v>
      </c>
      <c r="C15" s="39"/>
      <c r="D15" s="58">
        <v>462388.09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155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156</v>
      </c>
      <c r="C21" s="42"/>
      <c r="D21" s="59">
        <f>+D15+C18</f>
        <v>462388.09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157</v>
      </c>
      <c r="C25" s="69">
        <f>+INVENTARIO!L44</f>
        <v>19374.198400000001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90" t="s">
        <v>158</v>
      </c>
      <c r="C29" s="190"/>
      <c r="D29" s="192">
        <f>+D21-C25</f>
        <v>443013.89160000003</v>
      </c>
      <c r="G29" s="29"/>
      <c r="H29" s="16"/>
      <c r="I29" s="29"/>
      <c r="J29" s="16"/>
      <c r="K29" s="16"/>
    </row>
    <row r="30" spans="2:11" ht="21" customHeight="1" x14ac:dyDescent="0.25">
      <c r="B30" s="190"/>
      <c r="C30" s="190"/>
      <c r="D30" s="192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7">
    <mergeCell ref="B29:C30"/>
    <mergeCell ref="B7:D7"/>
    <mergeCell ref="B8:D8"/>
    <mergeCell ref="B9:D9"/>
    <mergeCell ref="B10:D10"/>
    <mergeCell ref="B11:D11"/>
    <mergeCell ref="D29:D3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theme="9" tint="-0.499984740745262"/>
    <pageSetUpPr fitToPage="1"/>
  </sheetPr>
  <dimension ref="A4:X93"/>
  <sheetViews>
    <sheetView topLeftCell="E1" zoomScaleNormal="100" workbookViewId="0">
      <selection activeCell="G1" sqref="G1:N82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96" t="s">
        <v>0</v>
      </c>
      <c r="H4" s="196"/>
      <c r="I4" s="196"/>
      <c r="J4" s="196"/>
      <c r="K4" s="196"/>
      <c r="L4" s="196"/>
      <c r="M4" s="14"/>
      <c r="N4" s="14"/>
      <c r="O4" s="14"/>
    </row>
    <row r="5" spans="7:15" x14ac:dyDescent="0.25">
      <c r="G5" s="185" t="s">
        <v>35</v>
      </c>
      <c r="H5" s="185"/>
      <c r="I5" s="185"/>
      <c r="J5" s="185"/>
      <c r="K5" s="185"/>
      <c r="L5" s="185"/>
    </row>
    <row r="6" spans="7:15" x14ac:dyDescent="0.25">
      <c r="G6" s="185" t="s">
        <v>132</v>
      </c>
      <c r="H6" s="185"/>
      <c r="I6" s="185"/>
      <c r="J6" s="185"/>
      <c r="K6" s="185"/>
      <c r="L6" s="185"/>
    </row>
    <row r="7" spans="7:15" x14ac:dyDescent="0.25">
      <c r="G7" s="197" t="s">
        <v>50</v>
      </c>
      <c r="H7" s="197"/>
      <c r="I7" s="197"/>
      <c r="J7" s="197"/>
      <c r="K7" s="197"/>
      <c r="L7" s="197"/>
      <c r="M7" s="158"/>
      <c r="N7" s="158"/>
    </row>
    <row r="10" spans="7:15" x14ac:dyDescent="0.25">
      <c r="I10" s="194" t="s">
        <v>130</v>
      </c>
      <c r="J10" s="195"/>
      <c r="K10" s="195"/>
      <c r="L10" s="195"/>
    </row>
    <row r="11" spans="7:15" x14ac:dyDescent="0.25">
      <c r="G11" s="193" t="s">
        <v>79</v>
      </c>
      <c r="H11" s="193"/>
      <c r="I11" s="80" t="s">
        <v>16</v>
      </c>
      <c r="J11" s="80" t="s">
        <v>15</v>
      </c>
      <c r="L11" s="80" t="s">
        <v>13</v>
      </c>
    </row>
    <row r="12" spans="7:15" x14ac:dyDescent="0.25">
      <c r="G12" s="193" t="s">
        <v>32</v>
      </c>
      <c r="H12" s="193"/>
      <c r="I12" s="27">
        <f>253082.12+9305.26</f>
        <v>262387.38</v>
      </c>
      <c r="J12" s="82">
        <v>44903</v>
      </c>
      <c r="L12" s="82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128</v>
      </c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98" t="s">
        <v>14</v>
      </c>
      <c r="M19" s="199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85" t="s">
        <v>32</v>
      </c>
      <c r="I21" s="185"/>
      <c r="J21" s="185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85" t="s">
        <v>79</v>
      </c>
      <c r="I22" s="185"/>
      <c r="J22" s="185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201" t="s">
        <v>41</v>
      </c>
      <c r="H23" s="202"/>
      <c r="I23" s="202"/>
      <c r="J23" s="202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201" t="s">
        <v>39</v>
      </c>
      <c r="H24" s="202"/>
      <c r="I24" s="202"/>
      <c r="J24" s="202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201" t="s">
        <v>40</v>
      </c>
      <c r="H25" s="202"/>
      <c r="I25" s="202"/>
      <c r="J25" s="202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201" t="s">
        <v>42</v>
      </c>
      <c r="H26" s="202"/>
      <c r="I26" s="202"/>
      <c r="J26" s="202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95</v>
      </c>
      <c r="Q45" s="98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101</v>
      </c>
      <c r="Q49" s="114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16"/>
      <c r="N64" s="16">
        <f t="shared" si="7"/>
        <v>356907.12749999994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336871.125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16"/>
      <c r="N66" s="16">
        <f t="shared" si="7"/>
        <v>316835.1225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16"/>
      <c r="N67" s="16">
        <f t="shared" si="7"/>
        <v>296799.12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16"/>
      <c r="N68" s="16">
        <f>SUM(J69)+SUM(L69:L79)</f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16"/>
      <c r="N69" s="161">
        <f>SUM(J70:J81)+SUM(L70:L81)</f>
        <v>404126.15499999997</v>
      </c>
      <c r="P69" t="s">
        <v>129</v>
      </c>
    </row>
    <row r="70" spans="7:17" x14ac:dyDescent="0.25">
      <c r="G70" s="22" t="s">
        <v>19</v>
      </c>
      <c r="H70" s="24">
        <v>2023</v>
      </c>
      <c r="I70" s="72"/>
      <c r="J70" s="29">
        <f>+I13/12</f>
        <v>24566.506666666668</v>
      </c>
      <c r="L70" s="27">
        <f t="shared" si="8"/>
        <v>21865.615000000002</v>
      </c>
      <c r="M70" s="16"/>
      <c r="N70" s="66">
        <f>SUM(J71:K81)+SUM(L71:L81)</f>
        <v>357694.03333333333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2"/>
      <c r="J71" s="29">
        <f t="shared" ref="J71:J81" si="9">+J70</f>
        <v>24566.506666666668</v>
      </c>
      <c r="L71" s="27">
        <f t="shared" si="8"/>
        <v>21865.615000000002</v>
      </c>
      <c r="M71" s="16"/>
      <c r="N71" s="16"/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2"/>
      <c r="J72" s="29">
        <f t="shared" si="9"/>
        <v>24566.506666666668</v>
      </c>
      <c r="L72" s="27">
        <f t="shared" si="8"/>
        <v>21865.615000000002</v>
      </c>
      <c r="M72" s="16"/>
      <c r="N72" s="16"/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2"/>
      <c r="J73" s="29">
        <f t="shared" si="9"/>
        <v>24566.506666666668</v>
      </c>
      <c r="L73" s="27">
        <f t="shared" si="8"/>
        <v>21865.615000000002</v>
      </c>
      <c r="M73" s="16"/>
      <c r="N73" s="16"/>
      <c r="P73" s="157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2"/>
      <c r="J74" s="29">
        <f t="shared" si="9"/>
        <v>24566.506666666668</v>
      </c>
      <c r="L74" s="27">
        <f t="shared" si="8"/>
        <v>21865.615000000002</v>
      </c>
      <c r="M74" s="16"/>
      <c r="N74" s="16"/>
      <c r="Q74" s="64"/>
    </row>
    <row r="75" spans="7:17" x14ac:dyDescent="0.25">
      <c r="G75" s="22" t="s">
        <v>23</v>
      </c>
      <c r="H75" s="24">
        <v>2023</v>
      </c>
      <c r="I75" s="72"/>
      <c r="J75" s="29">
        <f t="shared" si="9"/>
        <v>24566.506666666668</v>
      </c>
      <c r="Q75" s="64"/>
    </row>
    <row r="76" spans="7:17" x14ac:dyDescent="0.25">
      <c r="G76" s="22" t="s">
        <v>24</v>
      </c>
      <c r="H76" s="24">
        <v>2023</v>
      </c>
      <c r="I76" s="72"/>
      <c r="J76" s="29">
        <f t="shared" si="9"/>
        <v>24566.506666666668</v>
      </c>
      <c r="Q76" s="64"/>
    </row>
    <row r="77" spans="7:17" x14ac:dyDescent="0.25">
      <c r="G77" s="22" t="s">
        <v>25</v>
      </c>
      <c r="H77" s="24">
        <v>2023</v>
      </c>
      <c r="I77" s="72"/>
      <c r="J77" s="29">
        <f t="shared" si="9"/>
        <v>24566.506666666668</v>
      </c>
      <c r="Q77" s="64"/>
    </row>
    <row r="78" spans="7:17" x14ac:dyDescent="0.25">
      <c r="G78" s="22" t="s">
        <v>26</v>
      </c>
      <c r="H78" s="24">
        <v>2023</v>
      </c>
      <c r="I78" s="72"/>
      <c r="J78" s="29">
        <f t="shared" si="9"/>
        <v>24566.506666666668</v>
      </c>
      <c r="Q78" s="64"/>
    </row>
    <row r="79" spans="7:17" x14ac:dyDescent="0.25">
      <c r="G79" s="22" t="s">
        <v>27</v>
      </c>
      <c r="H79" s="24">
        <v>2023</v>
      </c>
      <c r="I79" s="72"/>
      <c r="J79" s="29">
        <f t="shared" si="9"/>
        <v>24566.506666666668</v>
      </c>
      <c r="Q79" s="64"/>
    </row>
    <row r="80" spans="7:17" x14ac:dyDescent="0.25">
      <c r="G80" s="22" t="s">
        <v>17</v>
      </c>
      <c r="H80" s="24">
        <v>2024</v>
      </c>
      <c r="I80" s="72"/>
      <c r="J80" s="29">
        <f t="shared" si="9"/>
        <v>24566.506666666668</v>
      </c>
      <c r="Q80" s="64"/>
    </row>
    <row r="81" spans="7:17" x14ac:dyDescent="0.25">
      <c r="G81" s="22" t="s">
        <v>18</v>
      </c>
      <c r="H81" s="24">
        <v>2024</v>
      </c>
      <c r="I81" s="72"/>
      <c r="J81" s="29">
        <f t="shared" si="9"/>
        <v>24566.506666666668</v>
      </c>
      <c r="Q81" s="64"/>
    </row>
    <row r="82" spans="7:17" ht="15.75" thickBot="1" x14ac:dyDescent="0.3">
      <c r="H82" s="72"/>
      <c r="I82" s="65">
        <f>SUM(K23:K26)</f>
        <v>1473958.112</v>
      </c>
      <c r="J82" s="65">
        <f>SUM(J33:J45)</f>
        <v>427100.09166666673</v>
      </c>
      <c r="K82" s="16">
        <f>SUM(K32:K39)</f>
        <v>0</v>
      </c>
      <c r="L82" s="65">
        <f>SUM(L32:L57)</f>
        <v>191365.20000000004</v>
      </c>
      <c r="M82" s="107">
        <f>SUM(I82+J82+L82)</f>
        <v>2092423.4036666667</v>
      </c>
    </row>
    <row r="83" spans="7:17" ht="15.75" thickTop="1" x14ac:dyDescent="0.25">
      <c r="H83" s="73" t="s">
        <v>78</v>
      </c>
      <c r="I83" s="73"/>
      <c r="J83" s="73"/>
    </row>
    <row r="84" spans="7:17" x14ac:dyDescent="0.25">
      <c r="H84" s="200" t="s">
        <v>77</v>
      </c>
      <c r="I84" s="200"/>
      <c r="J84" s="200"/>
    </row>
    <row r="85" spans="7:17" x14ac:dyDescent="0.25">
      <c r="H85" s="72"/>
      <c r="I85" s="72"/>
      <c r="J85" s="72"/>
    </row>
    <row r="86" spans="7:17" x14ac:dyDescent="0.25">
      <c r="H86" s="72"/>
      <c r="I86" s="72"/>
      <c r="J86" s="72"/>
    </row>
    <row r="87" spans="7:17" x14ac:dyDescent="0.25">
      <c r="H87" s="72"/>
      <c r="I87" s="72"/>
      <c r="J87" s="72"/>
    </row>
    <row r="90" spans="7:17" x14ac:dyDescent="0.25">
      <c r="K90" s="44"/>
    </row>
    <row r="91" spans="7:17" x14ac:dyDescent="0.25">
      <c r="K91" s="16"/>
    </row>
    <row r="93" spans="7:17" x14ac:dyDescent="0.25">
      <c r="K93" s="44"/>
    </row>
  </sheetData>
  <mergeCells count="15">
    <mergeCell ref="L19:M19"/>
    <mergeCell ref="H84:J84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theme="9" tint="-0.499984740745262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87" t="s">
        <v>0</v>
      </c>
      <c r="D5" s="187"/>
      <c r="E5" s="14"/>
      <c r="F5" s="14"/>
      <c r="G5" s="14"/>
      <c r="H5" s="14"/>
      <c r="I5" s="14"/>
      <c r="J5" s="14"/>
      <c r="K5" s="93"/>
    </row>
    <row r="6" spans="3:13" ht="18.75" x14ac:dyDescent="0.3">
      <c r="C6" s="188" t="s">
        <v>57</v>
      </c>
      <c r="D6" s="188"/>
      <c r="K6" s="70"/>
    </row>
    <row r="7" spans="3:13" ht="18.75" x14ac:dyDescent="0.3">
      <c r="C7" s="188" t="s">
        <v>132</v>
      </c>
      <c r="D7" s="188"/>
      <c r="K7" s="70"/>
    </row>
    <row r="8" spans="3:13" ht="18.75" x14ac:dyDescent="0.3">
      <c r="C8" s="189" t="s">
        <v>56</v>
      </c>
      <c r="D8" s="188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15044423.07-795694.88</f>
        <v>14248728.189999999</v>
      </c>
      <c r="L15" s="64"/>
      <c r="M15" s="16"/>
    </row>
    <row r="16" spans="3:13" ht="16.5" customHeight="1" x14ac:dyDescent="0.25">
      <c r="C16" s="55" t="s">
        <v>43</v>
      </c>
      <c r="D16" s="68">
        <v>795694.88</v>
      </c>
    </row>
    <row r="17" spans="3:13" ht="21.75" customHeight="1" thickBot="1" x14ac:dyDescent="0.4">
      <c r="C17" s="56" t="s">
        <v>6</v>
      </c>
      <c r="D17" s="106">
        <f>SUM(D15:D16)</f>
        <v>15044423.07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theme="9" tint="-0.499984740745262"/>
    <pageSetUpPr fitToPage="1"/>
  </sheetPr>
  <dimension ref="A1:P52"/>
  <sheetViews>
    <sheetView zoomScale="85" zoomScaleNormal="85" workbookViewId="0">
      <selection activeCell="H47" sqref="H47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customWidth="1"/>
    <col min="6" max="6" width="22" customWidth="1"/>
    <col min="7" max="7" width="18.42578125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204" t="s">
        <v>0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109"/>
      <c r="N5" s="109"/>
      <c r="O5" s="109"/>
      <c r="P5" s="14"/>
    </row>
    <row r="6" spans="1:16" ht="15.75" x14ac:dyDescent="0.25">
      <c r="A6" s="108"/>
      <c r="B6" s="205" t="s">
        <v>58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08"/>
      <c r="N6" s="108"/>
      <c r="O6" s="108"/>
    </row>
    <row r="7" spans="1:16" ht="15.75" x14ac:dyDescent="0.25">
      <c r="A7" s="108"/>
      <c r="B7" s="204" t="s">
        <v>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108"/>
      <c r="N7" s="108"/>
      <c r="O7" s="108"/>
    </row>
    <row r="8" spans="1:16" ht="15.75" x14ac:dyDescent="0.25">
      <c r="A8" s="108"/>
      <c r="B8" s="205" t="s">
        <v>132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108"/>
      <c r="N8" s="108"/>
      <c r="O8" s="108"/>
    </row>
    <row r="9" spans="1:16" ht="15.75" x14ac:dyDescent="0.25">
      <c r="A9" s="108"/>
      <c r="B9" s="205" t="s">
        <v>85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108"/>
      <c r="N9" s="108"/>
      <c r="O9" s="108"/>
    </row>
    <row r="10" spans="1:16" ht="15.75" customHeight="1" x14ac:dyDescent="0.25">
      <c r="A10" s="108"/>
      <c r="B10" s="206" t="s">
        <v>88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2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104</v>
      </c>
      <c r="E15" s="119" t="s">
        <v>69</v>
      </c>
      <c r="F15" s="119" t="s">
        <v>66</v>
      </c>
      <c r="G15" s="120" t="s">
        <v>102</v>
      </c>
      <c r="H15" s="120" t="s">
        <v>103</v>
      </c>
      <c r="I15" s="121" t="s">
        <v>110</v>
      </c>
      <c r="J15" s="121" t="s">
        <v>105</v>
      </c>
      <c r="K15" s="122" t="s">
        <v>106</v>
      </c>
      <c r="L15" s="122" t="s">
        <v>107</v>
      </c>
      <c r="M15" s="108"/>
      <c r="N15" s="108"/>
      <c r="O15" s="108"/>
    </row>
    <row r="16" spans="1:16" ht="15.75" x14ac:dyDescent="0.25">
      <c r="A16" s="108"/>
      <c r="B16" s="150">
        <v>1</v>
      </c>
      <c r="C16" s="150" t="s">
        <v>159</v>
      </c>
      <c r="D16" s="150" t="s">
        <v>160</v>
      </c>
      <c r="E16" s="150" t="s">
        <v>124</v>
      </c>
      <c r="F16" s="150" t="s">
        <v>161</v>
      </c>
      <c r="G16" s="151" t="s">
        <v>125</v>
      </c>
      <c r="H16" s="155" t="s">
        <v>162</v>
      </c>
      <c r="I16" s="152">
        <v>55579.73</v>
      </c>
      <c r="J16" s="152">
        <v>0</v>
      </c>
      <c r="K16" s="154">
        <f>+I16</f>
        <v>55579.73</v>
      </c>
      <c r="L16" s="153" t="s">
        <v>126</v>
      </c>
      <c r="M16" s="108"/>
      <c r="N16" s="108"/>
      <c r="O16" s="108"/>
    </row>
    <row r="17" spans="1:15" ht="15.75" x14ac:dyDescent="0.25">
      <c r="A17" s="108"/>
      <c r="B17" s="150"/>
      <c r="C17" s="150"/>
      <c r="D17" s="150"/>
      <c r="E17" s="150"/>
      <c r="F17" s="150"/>
      <c r="G17" s="151"/>
      <c r="H17" s="159"/>
      <c r="I17" s="152"/>
      <c r="J17" s="152"/>
      <c r="K17" s="154"/>
      <c r="L17" s="153"/>
      <c r="M17" s="108"/>
      <c r="N17" s="108"/>
      <c r="O17" s="108"/>
    </row>
    <row r="18" spans="1:15" ht="15.75" x14ac:dyDescent="0.25">
      <c r="A18" s="108"/>
      <c r="B18" s="150"/>
      <c r="C18" s="160"/>
      <c r="D18" s="160"/>
      <c r="E18" s="150"/>
      <c r="F18" s="150"/>
      <c r="G18" s="150"/>
      <c r="H18" s="159"/>
      <c r="I18" s="152"/>
      <c r="J18" s="152"/>
      <c r="K18" s="154"/>
      <c r="L18" s="153"/>
      <c r="M18" s="108"/>
      <c r="N18" s="108"/>
      <c r="O18" s="108"/>
    </row>
    <row r="19" spans="1:15" ht="15.75" hidden="1" x14ac:dyDescent="0.25">
      <c r="A19" s="108"/>
      <c r="B19" s="150"/>
      <c r="C19" s="150"/>
      <c r="D19" s="150"/>
      <c r="E19" s="150"/>
      <c r="F19" s="150"/>
      <c r="G19" s="151"/>
      <c r="H19" s="155"/>
      <c r="I19" s="152"/>
      <c r="J19" s="152"/>
      <c r="K19" s="154"/>
      <c r="L19" s="153"/>
      <c r="M19" s="108"/>
      <c r="N19" s="108"/>
      <c r="O19" s="108"/>
    </row>
    <row r="20" spans="1:15" ht="15.75" hidden="1" x14ac:dyDescent="0.25">
      <c r="A20" s="108"/>
      <c r="B20" s="150"/>
      <c r="C20" s="150"/>
      <c r="D20" s="150"/>
      <c r="E20" s="150"/>
      <c r="F20" s="150"/>
      <c r="G20" s="151"/>
      <c r="H20" s="155"/>
      <c r="I20" s="152"/>
      <c r="J20" s="152"/>
      <c r="K20" s="154"/>
      <c r="L20" s="153"/>
      <c r="M20" s="108"/>
      <c r="N20" s="108"/>
      <c r="O20" s="108"/>
    </row>
    <row r="21" spans="1:15" ht="15.75" hidden="1" x14ac:dyDescent="0.25">
      <c r="A21" s="108"/>
      <c r="B21" s="150"/>
      <c r="C21" s="150"/>
      <c r="D21" s="150"/>
      <c r="E21" s="150"/>
      <c r="F21" s="150"/>
      <c r="G21" s="151"/>
      <c r="H21" s="151"/>
      <c r="I21" s="152"/>
      <c r="J21" s="152"/>
      <c r="K21" s="153"/>
      <c r="L21" s="153"/>
      <c r="M21" s="108"/>
      <c r="N21" s="108"/>
      <c r="O21" s="108"/>
    </row>
    <row r="22" spans="1:15" ht="15.75" hidden="1" x14ac:dyDescent="0.25">
      <c r="A22" s="108"/>
      <c r="B22" s="150"/>
      <c r="C22" s="150"/>
      <c r="D22" s="150"/>
      <c r="E22" s="150"/>
      <c r="F22" s="150"/>
      <c r="G22" s="151"/>
      <c r="H22" s="151"/>
      <c r="I22" s="152"/>
      <c r="J22" s="152"/>
      <c r="K22" s="153"/>
      <c r="L22" s="153"/>
      <c r="M22" s="108"/>
      <c r="N22" s="108"/>
      <c r="O22" s="108"/>
    </row>
    <row r="23" spans="1:15" ht="15.75" hidden="1" x14ac:dyDescent="0.25">
      <c r="A23" s="108"/>
      <c r="B23" s="150"/>
      <c r="C23" s="150"/>
      <c r="D23" s="150"/>
      <c r="E23" s="150"/>
      <c r="F23" s="150"/>
      <c r="G23" s="151"/>
      <c r="H23" s="151"/>
      <c r="I23" s="152"/>
      <c r="J23" s="152"/>
      <c r="K23" s="153"/>
      <c r="L23" s="153"/>
      <c r="M23" s="108"/>
      <c r="N23" s="108"/>
      <c r="O23" s="108"/>
    </row>
    <row r="24" spans="1:15" ht="15.75" hidden="1" x14ac:dyDescent="0.25">
      <c r="A24" s="108"/>
      <c r="B24" s="150"/>
      <c r="C24" s="150"/>
      <c r="D24" s="150"/>
      <c r="E24" s="150"/>
      <c r="F24" s="150"/>
      <c r="G24" s="151"/>
      <c r="H24" s="151"/>
      <c r="I24" s="152"/>
      <c r="J24" s="152"/>
      <c r="K24" s="153"/>
      <c r="L24" s="153"/>
      <c r="M24" s="108"/>
      <c r="N24" s="108"/>
      <c r="O24" s="108"/>
    </row>
    <row r="25" spans="1:15" ht="16.5" hidden="1" thickBot="1" x14ac:dyDescent="0.3">
      <c r="A25" s="108"/>
      <c r="B25" s="150"/>
      <c r="C25" s="150"/>
      <c r="D25" s="150"/>
      <c r="E25" s="150"/>
      <c r="F25" s="150"/>
      <c r="G25" s="151"/>
      <c r="H25" s="151"/>
      <c r="I25" s="152"/>
      <c r="J25" s="152"/>
      <c r="K25" s="153"/>
      <c r="L25" s="153"/>
      <c r="M25" s="108"/>
      <c r="N25" s="108"/>
      <c r="O25" s="108"/>
    </row>
    <row r="26" spans="1:15" hidden="1" x14ac:dyDescent="0.25">
      <c r="A26" s="108"/>
      <c r="B26" s="111"/>
      <c r="C26" s="137"/>
      <c r="D26" s="137"/>
      <c r="E26" s="137"/>
      <c r="F26" s="137"/>
      <c r="G26" s="137"/>
      <c r="H26" s="142"/>
      <c r="I26" s="143"/>
      <c r="J26" s="144"/>
      <c r="K26" s="147"/>
      <c r="L26" s="123"/>
      <c r="M26" s="108"/>
      <c r="N26" s="108"/>
      <c r="O26" s="108"/>
    </row>
    <row r="27" spans="1:15" ht="12" hidden="1" customHeight="1" x14ac:dyDescent="0.25">
      <c r="A27" s="108"/>
      <c r="B27" s="111"/>
      <c r="C27" s="138"/>
      <c r="D27" s="138"/>
      <c r="E27" s="138"/>
      <c r="F27" s="138"/>
      <c r="G27" s="138"/>
      <c r="H27" s="142"/>
      <c r="I27" s="143"/>
      <c r="J27" s="144"/>
      <c r="K27" s="147"/>
      <c r="L27" s="123"/>
      <c r="M27" s="108"/>
      <c r="N27" s="108"/>
      <c r="O27" s="108"/>
    </row>
    <row r="28" spans="1:15" hidden="1" x14ac:dyDescent="0.25">
      <c r="A28" s="108"/>
      <c r="B28" s="111"/>
      <c r="C28" s="138"/>
      <c r="D28" s="138"/>
      <c r="E28" s="138"/>
      <c r="F28" s="138"/>
      <c r="G28" s="138"/>
      <c r="H28" s="142"/>
      <c r="I28" s="143"/>
      <c r="J28" s="144"/>
      <c r="K28" s="147"/>
      <c r="L28" s="123"/>
      <c r="M28" s="108"/>
      <c r="N28" s="108"/>
      <c r="O28" s="108"/>
    </row>
    <row r="29" spans="1:15" hidden="1" x14ac:dyDescent="0.25">
      <c r="A29" s="108"/>
      <c r="B29" s="111"/>
      <c r="C29" s="138"/>
      <c r="D29" s="138"/>
      <c r="E29" s="138"/>
      <c r="F29" s="138"/>
      <c r="G29" s="138"/>
      <c r="H29" s="142"/>
      <c r="I29" s="143"/>
      <c r="J29" s="144"/>
      <c r="K29" s="147"/>
      <c r="L29" s="123"/>
      <c r="M29" s="108"/>
      <c r="N29" s="108"/>
      <c r="O29" s="108"/>
    </row>
    <row r="30" spans="1:15" hidden="1" x14ac:dyDescent="0.25">
      <c r="A30" s="108"/>
      <c r="B30" s="111"/>
      <c r="C30" s="138"/>
      <c r="D30" s="138"/>
      <c r="E30" s="138"/>
      <c r="F30" s="138"/>
      <c r="G30" s="138"/>
      <c r="H30" s="142"/>
      <c r="I30" s="143"/>
      <c r="J30" s="144"/>
      <c r="K30" s="147"/>
      <c r="L30" s="141"/>
      <c r="M30" s="108"/>
      <c r="N30" s="108"/>
      <c r="O30" s="108"/>
    </row>
    <row r="31" spans="1:15" hidden="1" x14ac:dyDescent="0.25">
      <c r="A31" s="108"/>
      <c r="B31" s="111"/>
      <c r="C31" s="138"/>
      <c r="D31" s="138"/>
      <c r="E31" s="138"/>
      <c r="F31" s="138"/>
      <c r="G31" s="138"/>
      <c r="H31" s="142"/>
      <c r="I31" s="143"/>
      <c r="J31" s="144"/>
      <c r="K31" s="147"/>
      <c r="L31" s="141"/>
      <c r="M31" s="108"/>
      <c r="N31" s="108"/>
      <c r="O31" s="108"/>
    </row>
    <row r="32" spans="1:15" hidden="1" x14ac:dyDescent="0.25">
      <c r="A32" s="108"/>
      <c r="B32" s="111"/>
      <c r="C32" s="139"/>
      <c r="D32" s="139"/>
      <c r="E32" s="138"/>
      <c r="F32" s="138"/>
      <c r="G32" s="138"/>
      <c r="H32" s="142"/>
      <c r="I32" s="143"/>
      <c r="J32" s="144"/>
      <c r="K32" s="147"/>
      <c r="L32" s="141"/>
      <c r="M32" s="108"/>
      <c r="N32" s="108"/>
      <c r="O32" s="108"/>
    </row>
    <row r="33" spans="1:15" hidden="1" x14ac:dyDescent="0.25">
      <c r="A33" s="108"/>
      <c r="B33" s="111"/>
      <c r="C33" s="3"/>
      <c r="D33" s="3"/>
      <c r="E33" s="3"/>
      <c r="F33" s="138"/>
      <c r="G33" s="138"/>
      <c r="H33" s="145"/>
      <c r="I33" s="146"/>
      <c r="J33" s="144"/>
      <c r="K33" s="148"/>
      <c r="L33" s="149"/>
      <c r="M33" s="108"/>
      <c r="N33" s="108"/>
      <c r="O33" s="108"/>
    </row>
    <row r="34" spans="1:15" hidden="1" x14ac:dyDescent="0.25">
      <c r="A34" s="108"/>
      <c r="B34" s="111"/>
      <c r="C34" s="123"/>
      <c r="D34" s="139"/>
      <c r="E34" s="138"/>
      <c r="F34" s="138"/>
      <c r="G34" s="138"/>
      <c r="H34" s="145"/>
      <c r="I34" s="143"/>
      <c r="J34" s="144"/>
      <c r="K34" s="140"/>
      <c r="L34" s="149"/>
      <c r="M34" s="108"/>
      <c r="N34" s="108"/>
      <c r="O34" s="108"/>
    </row>
    <row r="35" spans="1:15" ht="15.75" hidden="1" x14ac:dyDescent="0.25">
      <c r="A35" s="108"/>
      <c r="B35" s="111"/>
      <c r="C35" s="111"/>
      <c r="D35" s="133"/>
      <c r="E35" s="111"/>
      <c r="F35" s="111"/>
      <c r="G35" s="132"/>
      <c r="H35" s="134"/>
      <c r="I35" s="135"/>
      <c r="J35" s="100"/>
      <c r="K35" s="135"/>
      <c r="L35" s="136"/>
      <c r="M35" s="108"/>
      <c r="N35" s="108"/>
      <c r="O35" s="108"/>
    </row>
    <row r="36" spans="1:15" ht="16.5" thickBot="1" x14ac:dyDescent="0.3">
      <c r="A36" s="108"/>
      <c r="B36" s="203"/>
      <c r="C36" s="203"/>
      <c r="D36" s="203"/>
      <c r="E36" s="203"/>
      <c r="F36" s="111"/>
      <c r="G36" s="110"/>
      <c r="H36" s="110"/>
      <c r="I36" s="124">
        <f>SUM(I16:I35)</f>
        <v>55579.73</v>
      </c>
      <c r="J36" s="124">
        <f>SUM(J16:J35)</f>
        <v>0</v>
      </c>
      <c r="K36" s="124">
        <f>SUM(K16:K35)</f>
        <v>55579.73</v>
      </c>
      <c r="L36" s="124">
        <f>SUM(L16:L35)</f>
        <v>0</v>
      </c>
      <c r="M36" s="108"/>
      <c r="N36" s="108"/>
      <c r="O36" s="108"/>
    </row>
    <row r="37" spans="1:15" ht="17.25" thickTop="1" thickBot="1" x14ac:dyDescent="0.3">
      <c r="A37" s="108"/>
      <c r="B37" s="112"/>
      <c r="C37" s="112"/>
      <c r="D37" s="112"/>
      <c r="E37" s="112"/>
      <c r="F37" s="108"/>
      <c r="G37" s="110"/>
      <c r="H37" s="110"/>
      <c r="I37" s="111"/>
      <c r="J37" s="108"/>
      <c r="K37" s="111"/>
      <c r="L37" s="108"/>
      <c r="M37" s="108"/>
      <c r="N37" s="108"/>
      <c r="O37" s="108"/>
    </row>
    <row r="38" spans="1:15" ht="15.75" thickBot="1" x14ac:dyDescent="0.3">
      <c r="A38" s="116"/>
      <c r="B38" s="130" t="s">
        <v>108</v>
      </c>
      <c r="C38" s="131"/>
      <c r="D38" s="125"/>
      <c r="E38" s="12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ht="15.75" thickBot="1" x14ac:dyDescent="0.3">
      <c r="A39" s="116"/>
      <c r="B39" s="127" t="s">
        <v>109</v>
      </c>
      <c r="C39" s="128"/>
      <c r="D39" s="128"/>
      <c r="E39" s="129"/>
      <c r="F39" s="116"/>
      <c r="G39" s="116"/>
      <c r="H39" s="108"/>
      <c r="I39" s="111"/>
      <c r="J39" s="108"/>
      <c r="K39" s="111"/>
      <c r="L39" s="115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15"/>
      <c r="M40" s="108"/>
      <c r="N40" s="108"/>
      <c r="O40" s="108"/>
    </row>
    <row r="41" spans="1:15" x14ac:dyDescent="0.25">
      <c r="A41" s="116"/>
      <c r="B41" s="116"/>
      <c r="C41" s="116"/>
      <c r="D41" s="116"/>
      <c r="E41" s="116"/>
      <c r="F41" s="116"/>
      <c r="G41" s="116"/>
      <c r="H41" s="108"/>
      <c r="I41" s="111"/>
      <c r="J41" s="108"/>
      <c r="K41" s="111"/>
      <c r="L41" s="108"/>
      <c r="M41" s="108"/>
      <c r="N41" s="108"/>
      <c r="O41" s="108"/>
    </row>
    <row r="42" spans="1:15" x14ac:dyDescent="0.25">
      <c r="A42" s="116"/>
      <c r="B42" s="116"/>
      <c r="C42" s="116"/>
      <c r="D42" s="116"/>
      <c r="E42" s="116"/>
      <c r="F42" s="116"/>
      <c r="G42" s="116"/>
      <c r="H42" s="108"/>
      <c r="I42" s="111"/>
      <c r="J42" s="108"/>
      <c r="K42" s="111"/>
      <c r="L42" s="108"/>
      <c r="M42" s="108"/>
      <c r="N42" s="108"/>
      <c r="O42" s="108"/>
    </row>
    <row r="43" spans="1:15" x14ac:dyDescent="0.25">
      <c r="A43" s="116"/>
      <c r="B43" s="116"/>
      <c r="C43" s="116"/>
      <c r="D43" s="116"/>
      <c r="E43" s="116"/>
      <c r="F43" s="116"/>
      <c r="G43" s="116"/>
      <c r="H43" s="108"/>
      <c r="I43" s="111"/>
      <c r="J43" s="108"/>
      <c r="K43" s="111"/>
      <c r="L43" s="108"/>
      <c r="M43" s="108"/>
      <c r="N43" s="108"/>
      <c r="O43" s="108"/>
    </row>
    <row r="44" spans="1:15" x14ac:dyDescent="0.25">
      <c r="A44" s="116"/>
      <c r="B44" s="116"/>
      <c r="C44" s="116"/>
      <c r="D44" s="116"/>
      <c r="E44" s="116"/>
      <c r="F44" s="116"/>
      <c r="G44" s="116"/>
      <c r="H44" s="108"/>
      <c r="I44" s="111"/>
      <c r="J44" s="108"/>
      <c r="K44" s="111"/>
      <c r="L44" s="108"/>
      <c r="M44" s="108"/>
      <c r="N44" s="108"/>
      <c r="O44" s="108"/>
    </row>
    <row r="45" spans="1:15" x14ac:dyDescent="0.25">
      <c r="A45" s="116"/>
      <c r="B45" s="116"/>
      <c r="C45" s="116"/>
      <c r="D45" s="116"/>
      <c r="E45" s="116"/>
      <c r="F45" s="116"/>
      <c r="G45" s="116"/>
      <c r="H45" s="108"/>
      <c r="I45" s="111"/>
      <c r="J45" s="108"/>
      <c r="K45" s="111"/>
      <c r="L45" s="108"/>
      <c r="M45" s="108"/>
      <c r="N45" s="108"/>
      <c r="O45" s="108"/>
    </row>
    <row r="46" spans="1:15" x14ac:dyDescent="0.25">
      <c r="A46" s="116"/>
      <c r="B46" s="116"/>
      <c r="C46" s="116"/>
      <c r="D46" s="116"/>
      <c r="E46" s="116"/>
      <c r="F46" s="116"/>
      <c r="G46" s="116"/>
      <c r="H46" s="108"/>
      <c r="I46" s="111"/>
      <c r="J46" s="108"/>
      <c r="K46" s="111"/>
      <c r="L46" s="108"/>
      <c r="M46" s="108"/>
      <c r="N46" s="108"/>
      <c r="O46" s="108"/>
    </row>
    <row r="47" spans="1:15" x14ac:dyDescent="0.25">
      <c r="A47" s="116"/>
      <c r="B47" s="116"/>
      <c r="C47" s="116"/>
      <c r="D47" s="116"/>
      <c r="E47" s="116"/>
      <c r="F47" s="116"/>
      <c r="G47" s="116"/>
      <c r="H47" s="108"/>
      <c r="I47" s="111"/>
      <c r="J47" s="108"/>
      <c r="K47" s="111"/>
      <c r="L47" s="108"/>
      <c r="M47" s="108"/>
      <c r="N47" s="108"/>
      <c r="O47" s="108"/>
    </row>
    <row r="48" spans="1:15" x14ac:dyDescent="0.25">
      <c r="A48" s="116"/>
      <c r="B48" s="116"/>
      <c r="C48" s="116"/>
      <c r="D48" s="116"/>
      <c r="E48" s="116"/>
      <c r="F48" s="116"/>
      <c r="G48" s="116"/>
      <c r="H48" s="108"/>
      <c r="I48" s="111"/>
      <c r="J48" s="108"/>
      <c r="K48" s="111"/>
      <c r="L48" s="108"/>
      <c r="M48" s="108"/>
      <c r="N48" s="108"/>
      <c r="O48" s="108"/>
    </row>
    <row r="49" spans="1:15" x14ac:dyDescent="0.25">
      <c r="A49" s="116"/>
      <c r="B49" s="116"/>
      <c r="C49" s="116"/>
      <c r="D49" s="116"/>
      <c r="E49" s="116"/>
      <c r="F49" s="116"/>
      <c r="G49" s="116"/>
      <c r="H49" s="108"/>
      <c r="I49" s="111"/>
      <c r="J49" s="108"/>
      <c r="K49" s="111"/>
      <c r="L49" s="108"/>
      <c r="M49" s="108"/>
      <c r="N49" s="108"/>
      <c r="O49" s="108"/>
    </row>
    <row r="50" spans="1:15" x14ac:dyDescent="0.25">
      <c r="A50" s="116"/>
      <c r="B50" s="116"/>
      <c r="C50" s="116"/>
      <c r="D50" s="116"/>
      <c r="E50" s="116"/>
      <c r="F50" s="116"/>
      <c r="G50" s="116"/>
      <c r="H50" s="108"/>
      <c r="I50" s="111"/>
      <c r="J50" s="108"/>
      <c r="K50" s="111"/>
      <c r="L50" s="108"/>
      <c r="M50" s="108"/>
      <c r="N50" s="108"/>
      <c r="O50" s="108"/>
    </row>
    <row r="51" spans="1:15" x14ac:dyDescent="0.25">
      <c r="A51" s="117"/>
      <c r="B51" s="117"/>
      <c r="C51" s="117"/>
      <c r="D51" s="117"/>
      <c r="E51" s="117"/>
      <c r="F51" s="117"/>
      <c r="G51" s="117"/>
    </row>
    <row r="52" spans="1:15" x14ac:dyDescent="0.25">
      <c r="A52" s="117"/>
      <c r="B52" s="117"/>
      <c r="C52" s="117"/>
      <c r="D52" s="117"/>
      <c r="E52" s="117"/>
      <c r="F52" s="117"/>
      <c r="G52" s="117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theme="9" tint="-0.499984740745262"/>
  </sheetPr>
  <dimension ref="B5:N30"/>
  <sheetViews>
    <sheetView zoomScale="85" zoomScaleNormal="85" workbookViewId="0">
      <selection activeCell="B10" sqref="B10:G10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91" t="s">
        <v>0</v>
      </c>
      <c r="C5" s="191"/>
      <c r="D5" s="191"/>
      <c r="E5" s="191"/>
      <c r="F5" s="191"/>
      <c r="G5" s="191"/>
      <c r="H5" s="32"/>
      <c r="I5" s="14"/>
      <c r="J5" s="14"/>
      <c r="K5" s="14"/>
      <c r="L5" s="14"/>
      <c r="M5" s="14"/>
      <c r="N5" s="14"/>
    </row>
    <row r="6" spans="2:14" ht="15.75" x14ac:dyDescent="0.25">
      <c r="B6" s="207" t="s">
        <v>58</v>
      </c>
      <c r="C6" s="207"/>
      <c r="D6" s="207"/>
      <c r="E6" s="207"/>
      <c r="F6" s="207"/>
      <c r="G6" s="207"/>
      <c r="H6" s="33"/>
    </row>
    <row r="7" spans="2:14" ht="15.75" x14ac:dyDescent="0.25">
      <c r="B7" s="191" t="s">
        <v>9</v>
      </c>
      <c r="C7" s="191"/>
      <c r="D7" s="191"/>
      <c r="E7" s="191"/>
      <c r="F7" s="191"/>
      <c r="G7" s="191"/>
      <c r="H7" s="33"/>
    </row>
    <row r="8" spans="2:14" ht="15.75" x14ac:dyDescent="0.25">
      <c r="B8" s="207" t="s">
        <v>131</v>
      </c>
      <c r="C8" s="207"/>
      <c r="D8" s="207"/>
      <c r="E8" s="207"/>
      <c r="F8" s="207"/>
      <c r="G8" s="207"/>
      <c r="H8" s="33"/>
    </row>
    <row r="9" spans="2:14" ht="15.75" x14ac:dyDescent="0.25">
      <c r="B9" s="207" t="s">
        <v>86</v>
      </c>
      <c r="C9" s="207"/>
      <c r="D9" s="207"/>
      <c r="E9" s="207"/>
      <c r="F9" s="207"/>
      <c r="G9" s="207"/>
      <c r="H9" s="33"/>
    </row>
    <row r="10" spans="2:14" ht="15.75" x14ac:dyDescent="0.25">
      <c r="B10" s="197" t="s">
        <v>87</v>
      </c>
      <c r="C10" s="197"/>
      <c r="D10" s="197"/>
      <c r="E10" s="197"/>
      <c r="F10" s="197"/>
      <c r="G10" s="197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theme="9" tint="-0.499984740745262"/>
    <pageSetUpPr fitToPage="1"/>
  </sheetPr>
  <dimension ref="B2:L133"/>
  <sheetViews>
    <sheetView topLeftCell="B24" workbookViewId="0">
      <selection activeCell="L13" sqref="L13"/>
    </sheetView>
  </sheetViews>
  <sheetFormatPr defaultColWidth="19.140625" defaultRowHeight="15" x14ac:dyDescent="0.25"/>
  <cols>
    <col min="1" max="1" width="0" hidden="1" customWidth="1"/>
  </cols>
  <sheetData>
    <row r="2" spans="2:12" ht="28.15" customHeight="1" x14ac:dyDescent="0.25">
      <c r="B2" s="163"/>
      <c r="C2" s="164"/>
      <c r="D2" s="164"/>
      <c r="E2" s="164"/>
      <c r="F2" s="208" t="s">
        <v>134</v>
      </c>
      <c r="G2" s="208"/>
      <c r="H2" s="208"/>
      <c r="I2" s="208"/>
      <c r="J2" s="165"/>
      <c r="K2" s="166"/>
      <c r="L2" s="167"/>
    </row>
    <row r="3" spans="2:12" x14ac:dyDescent="0.25">
      <c r="B3" s="163" t="s">
        <v>14</v>
      </c>
      <c r="C3" s="164" t="s">
        <v>114</v>
      </c>
      <c r="D3" s="164" t="s">
        <v>115</v>
      </c>
      <c r="E3" s="164" t="s">
        <v>121</v>
      </c>
      <c r="F3" s="164" t="s">
        <v>113</v>
      </c>
      <c r="G3" s="164" t="s">
        <v>116</v>
      </c>
      <c r="H3" s="168" t="s">
        <v>117</v>
      </c>
      <c r="I3" s="167" t="s">
        <v>112</v>
      </c>
      <c r="J3" s="164" t="s">
        <v>118</v>
      </c>
      <c r="K3" s="167" t="s">
        <v>119</v>
      </c>
      <c r="L3" s="167" t="s">
        <v>111</v>
      </c>
    </row>
    <row r="4" spans="2:12" x14ac:dyDescent="0.25">
      <c r="B4" s="169">
        <v>44986</v>
      </c>
      <c r="C4" s="170">
        <v>2068</v>
      </c>
      <c r="D4" s="49" t="str">
        <f>VLOOKUP(C:C,[1]Existencia!$C:D,2,)</f>
        <v>(2) Post-it Memo Tip 3x3</v>
      </c>
      <c r="E4" s="156" t="s">
        <v>122</v>
      </c>
      <c r="F4" s="171">
        <v>1</v>
      </c>
      <c r="G4" s="156" t="s">
        <v>163</v>
      </c>
      <c r="H4" s="162" t="s">
        <v>135</v>
      </c>
      <c r="I4" s="172">
        <v>26</v>
      </c>
      <c r="J4" s="173">
        <f t="shared" ref="J4:J27" si="0">+F4*I4</f>
        <v>26</v>
      </c>
      <c r="K4" s="174">
        <f>+J4*0.18</f>
        <v>4.68</v>
      </c>
      <c r="L4" s="174">
        <f>+J4+K4</f>
        <v>30.68</v>
      </c>
    </row>
    <row r="5" spans="2:12" x14ac:dyDescent="0.25">
      <c r="B5" s="169">
        <v>44986</v>
      </c>
      <c r="C5" s="156">
        <v>2067</v>
      </c>
      <c r="D5" s="49" t="str">
        <f>VLOOKUP(C:C,[1]Existencia!$C:D,2,)</f>
        <v>(2) Protector Hojas Carpetas</v>
      </c>
      <c r="E5" s="156" t="s">
        <v>122</v>
      </c>
      <c r="F5" s="171">
        <v>1</v>
      </c>
      <c r="G5" s="156" t="s">
        <v>163</v>
      </c>
      <c r="H5" s="162" t="s">
        <v>135</v>
      </c>
      <c r="I5" s="172">
        <v>285</v>
      </c>
      <c r="J5" s="173">
        <f t="shared" si="0"/>
        <v>285</v>
      </c>
      <c r="K5" s="174">
        <f t="shared" ref="K5:K43" si="1">+J5*0.18</f>
        <v>51.3</v>
      </c>
      <c r="L5" s="174">
        <f t="shared" ref="L5:L43" si="2">+J5+K5</f>
        <v>336.3</v>
      </c>
    </row>
    <row r="6" spans="2:12" x14ac:dyDescent="0.25">
      <c r="B6" s="169">
        <v>44986</v>
      </c>
      <c r="C6" s="156">
        <v>2027</v>
      </c>
      <c r="D6" s="49" t="str">
        <f>VLOOKUP(C:C,[1]Existencia!$C:D,2,)</f>
        <v>Vasos Plasticos No. 10</v>
      </c>
      <c r="E6" s="156" t="s">
        <v>123</v>
      </c>
      <c r="F6" s="171">
        <v>3</v>
      </c>
      <c r="G6" s="156" t="s">
        <v>164</v>
      </c>
      <c r="H6" s="162" t="s">
        <v>136</v>
      </c>
      <c r="I6" s="172">
        <v>138</v>
      </c>
      <c r="J6" s="173">
        <f t="shared" si="0"/>
        <v>414</v>
      </c>
      <c r="K6" s="174">
        <f t="shared" si="1"/>
        <v>74.52</v>
      </c>
      <c r="L6" s="174">
        <f t="shared" si="2"/>
        <v>488.52</v>
      </c>
    </row>
    <row r="7" spans="2:12" x14ac:dyDescent="0.25">
      <c r="B7" s="169">
        <v>44986</v>
      </c>
      <c r="C7" s="156">
        <v>2009</v>
      </c>
      <c r="D7" s="49" t="str">
        <f>VLOOKUP(C:C,[1]Existencia!$C:D,2,)</f>
        <v>Agua de 16 onz</v>
      </c>
      <c r="E7" s="156" t="s">
        <v>122</v>
      </c>
      <c r="F7" s="171">
        <v>10</v>
      </c>
      <c r="G7" s="156" t="s">
        <v>163</v>
      </c>
      <c r="H7" s="162" t="s">
        <v>136</v>
      </c>
      <c r="I7" s="172">
        <v>12</v>
      </c>
      <c r="J7" s="173">
        <f t="shared" si="0"/>
        <v>120</v>
      </c>
      <c r="K7" s="174">
        <v>0</v>
      </c>
      <c r="L7" s="174">
        <f t="shared" si="2"/>
        <v>120</v>
      </c>
    </row>
    <row r="8" spans="2:12" x14ac:dyDescent="0.25">
      <c r="B8" s="169">
        <v>44986</v>
      </c>
      <c r="C8" s="156">
        <v>2024</v>
      </c>
      <c r="D8" s="49" t="s">
        <v>137</v>
      </c>
      <c r="E8" s="156" t="s">
        <v>123</v>
      </c>
      <c r="F8" s="171">
        <v>3</v>
      </c>
      <c r="G8" s="156" t="s">
        <v>164</v>
      </c>
      <c r="H8" s="162" t="s">
        <v>136</v>
      </c>
      <c r="I8" s="172">
        <v>225</v>
      </c>
      <c r="J8" s="173">
        <f t="shared" si="0"/>
        <v>675</v>
      </c>
      <c r="K8" s="174">
        <f t="shared" si="1"/>
        <v>121.5</v>
      </c>
      <c r="L8" s="174">
        <f t="shared" si="2"/>
        <v>796.5</v>
      </c>
    </row>
    <row r="9" spans="2:12" x14ac:dyDescent="0.25">
      <c r="B9" s="169">
        <v>44991</v>
      </c>
      <c r="C9" s="156">
        <v>1016</v>
      </c>
      <c r="D9" s="49" t="str">
        <f>VLOOKUP(C:C,[1]Existencia!$C:D,2,)</f>
        <v>Separador con Pestañas (5 Tab Color)</v>
      </c>
      <c r="E9" s="156" t="s">
        <v>122</v>
      </c>
      <c r="F9" s="171">
        <v>5</v>
      </c>
      <c r="G9" s="156" t="s">
        <v>163</v>
      </c>
      <c r="H9" s="162" t="s">
        <v>138</v>
      </c>
      <c r="I9" s="172">
        <v>28</v>
      </c>
      <c r="J9" s="173">
        <f t="shared" si="0"/>
        <v>140</v>
      </c>
      <c r="K9" s="174">
        <f t="shared" si="1"/>
        <v>25.2</v>
      </c>
      <c r="L9" s="174">
        <f t="shared" si="2"/>
        <v>165.2</v>
      </c>
    </row>
    <row r="10" spans="2:12" x14ac:dyDescent="0.25">
      <c r="B10" s="169">
        <v>44991</v>
      </c>
      <c r="C10" s="156">
        <v>1125</v>
      </c>
      <c r="D10" s="49" t="str">
        <f>VLOOKUP(C:C,[1]Existencia!$C:D,2,)</f>
        <v>Carpetas vinyl 3"</v>
      </c>
      <c r="E10" s="156" t="s">
        <v>122</v>
      </c>
      <c r="F10" s="171">
        <v>2</v>
      </c>
      <c r="G10" s="156" t="s">
        <v>163</v>
      </c>
      <c r="H10" s="162" t="s">
        <v>138</v>
      </c>
      <c r="I10" s="172">
        <v>288.14</v>
      </c>
      <c r="J10" s="173">
        <f t="shared" si="0"/>
        <v>576.28</v>
      </c>
      <c r="K10" s="174">
        <f t="shared" si="1"/>
        <v>103.73039999999999</v>
      </c>
      <c r="L10" s="174">
        <f t="shared" si="2"/>
        <v>680.0104</v>
      </c>
    </row>
    <row r="11" spans="2:12" x14ac:dyDescent="0.25">
      <c r="B11" s="169">
        <v>44991</v>
      </c>
      <c r="C11" s="156">
        <v>1126</v>
      </c>
      <c r="D11" s="49" t="str">
        <f>VLOOKUP(C:C,[1]Existencia!$C:D,2,)</f>
        <v>Carpetas vinyl 4"</v>
      </c>
      <c r="E11" s="156" t="s">
        <v>122</v>
      </c>
      <c r="F11" s="171">
        <v>1</v>
      </c>
      <c r="G11" s="156" t="s">
        <v>163</v>
      </c>
      <c r="H11" s="162" t="s">
        <v>138</v>
      </c>
      <c r="I11" s="172">
        <v>330.1</v>
      </c>
      <c r="J11" s="173">
        <f>+F11*I11</f>
        <v>330.1</v>
      </c>
      <c r="K11" s="174">
        <f t="shared" si="1"/>
        <v>59.417999999999999</v>
      </c>
      <c r="L11" s="175">
        <f t="shared" si="2"/>
        <v>389.51800000000003</v>
      </c>
    </row>
    <row r="12" spans="2:12" x14ac:dyDescent="0.25">
      <c r="B12" s="169">
        <v>44991</v>
      </c>
      <c r="C12" s="156">
        <v>1010</v>
      </c>
      <c r="D12" s="49" t="str">
        <f>VLOOKUP(C:C,[1]Existencia!$C:D,2,)</f>
        <v xml:space="preserve">Folder 8½ X 11 </v>
      </c>
      <c r="E12" s="156" t="s">
        <v>122</v>
      </c>
      <c r="F12" s="171">
        <v>20</v>
      </c>
      <c r="G12" s="156" t="s">
        <v>163</v>
      </c>
      <c r="H12" s="162" t="s">
        <v>139</v>
      </c>
      <c r="I12" s="172">
        <v>3.15</v>
      </c>
      <c r="J12" s="173">
        <f t="shared" si="0"/>
        <v>63</v>
      </c>
      <c r="K12" s="174">
        <f>+J12*0.18</f>
        <v>11.34</v>
      </c>
      <c r="L12" s="174">
        <f t="shared" si="2"/>
        <v>74.34</v>
      </c>
    </row>
    <row r="13" spans="2:12" x14ac:dyDescent="0.25">
      <c r="B13" s="169">
        <v>44991</v>
      </c>
      <c r="C13" s="156">
        <v>1038</v>
      </c>
      <c r="D13" s="49" t="str">
        <f>VLOOKUP(C:C,[1]Existencia!$C:D,2,)</f>
        <v>Lapiceros Talbot Azul</v>
      </c>
      <c r="E13" s="156" t="s">
        <v>122</v>
      </c>
      <c r="F13" s="171">
        <v>3</v>
      </c>
      <c r="G13" s="156" t="s">
        <v>163</v>
      </c>
      <c r="H13" s="162" t="s">
        <v>140</v>
      </c>
      <c r="I13" s="172">
        <v>6.3</v>
      </c>
      <c r="J13" s="173">
        <f t="shared" si="0"/>
        <v>18.899999999999999</v>
      </c>
      <c r="K13" s="174">
        <f t="shared" si="1"/>
        <v>3.4019999999999997</v>
      </c>
      <c r="L13" s="174">
        <f t="shared" si="2"/>
        <v>22.302</v>
      </c>
    </row>
    <row r="14" spans="2:12" x14ac:dyDescent="0.25">
      <c r="B14" s="169">
        <v>44991</v>
      </c>
      <c r="C14" s="156">
        <v>1038</v>
      </c>
      <c r="D14" s="49" t="str">
        <f>VLOOKUP(C:C,[1]Existencia!$C:D,2,)</f>
        <v>Lapiceros Talbot Azul</v>
      </c>
      <c r="E14" s="156" t="s">
        <v>122</v>
      </c>
      <c r="F14" s="171">
        <v>2</v>
      </c>
      <c r="G14" s="156" t="s">
        <v>163</v>
      </c>
      <c r="H14" s="162" t="s">
        <v>141</v>
      </c>
      <c r="I14" s="172">
        <v>6.3</v>
      </c>
      <c r="J14" s="173">
        <f t="shared" si="0"/>
        <v>12.6</v>
      </c>
      <c r="K14" s="174">
        <f t="shared" si="1"/>
        <v>2.2679999999999998</v>
      </c>
      <c r="L14" s="174">
        <f t="shared" si="2"/>
        <v>14.867999999999999</v>
      </c>
    </row>
    <row r="15" spans="2:12" x14ac:dyDescent="0.25">
      <c r="B15" s="169">
        <v>44992</v>
      </c>
      <c r="C15" s="156">
        <v>1070</v>
      </c>
      <c r="D15" s="49" t="str">
        <f>VLOOKUP(C:C,[1]Existencia!$C:D,2,)</f>
        <v>Memoria USB16GB</v>
      </c>
      <c r="E15" s="156" t="s">
        <v>122</v>
      </c>
      <c r="F15" s="171">
        <v>2</v>
      </c>
      <c r="G15" s="156" t="s">
        <v>163</v>
      </c>
      <c r="H15" s="162" t="s">
        <v>142</v>
      </c>
      <c r="I15" s="172">
        <v>395</v>
      </c>
      <c r="J15" s="173">
        <f t="shared" si="0"/>
        <v>790</v>
      </c>
      <c r="K15" s="174">
        <f>+J15*0.18</f>
        <v>142.19999999999999</v>
      </c>
      <c r="L15" s="174">
        <f t="shared" si="2"/>
        <v>932.2</v>
      </c>
    </row>
    <row r="16" spans="2:12" x14ac:dyDescent="0.25">
      <c r="B16" s="169">
        <v>44992</v>
      </c>
      <c r="C16" s="156">
        <v>2017</v>
      </c>
      <c r="D16" s="49" t="str">
        <f>VLOOKUP(C:C,[1]Existencia!$C:D,2,)</f>
        <v>Azucar Blanca</v>
      </c>
      <c r="E16" s="156" t="s">
        <v>122</v>
      </c>
      <c r="F16" s="171">
        <v>2</v>
      </c>
      <c r="G16" s="156" t="s">
        <v>163</v>
      </c>
      <c r="H16" s="162" t="s">
        <v>136</v>
      </c>
      <c r="I16" s="172">
        <v>170</v>
      </c>
      <c r="J16" s="173">
        <f t="shared" si="0"/>
        <v>340</v>
      </c>
      <c r="K16" s="174">
        <f>+J16*0.16</f>
        <v>54.4</v>
      </c>
      <c r="L16" s="174">
        <f t="shared" si="2"/>
        <v>394.4</v>
      </c>
    </row>
    <row r="17" spans="2:12" x14ac:dyDescent="0.25">
      <c r="B17" s="169">
        <v>44992</v>
      </c>
      <c r="C17" s="156">
        <v>2018</v>
      </c>
      <c r="D17" s="49" t="str">
        <f>VLOOKUP(C:C,[1]Existencia!$C:D,2,)</f>
        <v>Azucar parda</v>
      </c>
      <c r="E17" s="156" t="s">
        <v>122</v>
      </c>
      <c r="F17" s="171">
        <v>2</v>
      </c>
      <c r="G17" s="156" t="s">
        <v>163</v>
      </c>
      <c r="H17" s="162" t="s">
        <v>136</v>
      </c>
      <c r="I17" s="172">
        <v>141</v>
      </c>
      <c r="J17" s="173">
        <f t="shared" si="0"/>
        <v>282</v>
      </c>
      <c r="K17" s="174">
        <f>+J17*0.16</f>
        <v>45.12</v>
      </c>
      <c r="L17" s="174">
        <f t="shared" si="2"/>
        <v>327.12</v>
      </c>
    </row>
    <row r="18" spans="2:12" x14ac:dyDescent="0.25">
      <c r="B18" s="169">
        <v>44992</v>
      </c>
      <c r="C18" s="156">
        <v>2038</v>
      </c>
      <c r="D18" s="49" t="str">
        <f>VLOOKUP(C:C,[1]Existencia!$C:D,2,)</f>
        <v>Desinfectante/ambientador</v>
      </c>
      <c r="E18" s="156" t="s">
        <v>123</v>
      </c>
      <c r="F18" s="171">
        <v>1</v>
      </c>
      <c r="G18" s="156" t="s">
        <v>163</v>
      </c>
      <c r="H18" s="162" t="s">
        <v>136</v>
      </c>
      <c r="I18" s="172">
        <v>215</v>
      </c>
      <c r="J18" s="173">
        <f t="shared" si="0"/>
        <v>215</v>
      </c>
      <c r="K18" s="174">
        <f t="shared" si="1"/>
        <v>38.699999999999996</v>
      </c>
      <c r="L18" s="174">
        <f t="shared" si="2"/>
        <v>253.7</v>
      </c>
    </row>
    <row r="19" spans="2:12" x14ac:dyDescent="0.25">
      <c r="B19" s="169">
        <v>44992</v>
      </c>
      <c r="C19" s="156">
        <v>2000</v>
      </c>
      <c r="D19" s="49" t="str">
        <f>VLOOKUP(C:C,[1]Existencia!$C:D,2,)</f>
        <v>Café Santo Domingo molido 1lb</v>
      </c>
      <c r="E19" s="156" t="s">
        <v>122</v>
      </c>
      <c r="F19" s="171">
        <v>20</v>
      </c>
      <c r="G19" s="156" t="s">
        <v>163</v>
      </c>
      <c r="H19" s="162" t="s">
        <v>136</v>
      </c>
      <c r="I19" s="172">
        <v>195</v>
      </c>
      <c r="J19" s="173">
        <f t="shared" si="0"/>
        <v>3900</v>
      </c>
      <c r="K19" s="174">
        <f t="shared" si="1"/>
        <v>702</v>
      </c>
      <c r="L19" s="174">
        <f t="shared" si="2"/>
        <v>4602</v>
      </c>
    </row>
    <row r="20" spans="2:12" x14ac:dyDescent="0.25">
      <c r="B20" s="169">
        <v>44993</v>
      </c>
      <c r="C20" s="156">
        <v>2062</v>
      </c>
      <c r="D20" s="49" t="str">
        <f>VLOOKUP(C:C,[1]Existencia!$C:D,2,)</f>
        <v xml:space="preserve">(2)Papel Bond 81/2 X11 </v>
      </c>
      <c r="E20" s="156" t="s">
        <v>143</v>
      </c>
      <c r="F20" s="171">
        <v>6</v>
      </c>
      <c r="G20" s="156" t="s">
        <v>163</v>
      </c>
      <c r="H20" s="162" t="s">
        <v>144</v>
      </c>
      <c r="I20" s="172">
        <v>320</v>
      </c>
      <c r="J20" s="173">
        <f t="shared" si="0"/>
        <v>1920</v>
      </c>
      <c r="K20" s="174">
        <f t="shared" si="1"/>
        <v>345.59999999999997</v>
      </c>
      <c r="L20" s="174">
        <f t="shared" si="2"/>
        <v>2265.6</v>
      </c>
    </row>
    <row r="21" spans="2:12" x14ac:dyDescent="0.25">
      <c r="B21" s="169">
        <v>44994</v>
      </c>
      <c r="C21" s="156">
        <v>1010</v>
      </c>
      <c r="D21" s="49" t="str">
        <f>VLOOKUP(C:C,[1]Existencia!$C:D,2,)</f>
        <v xml:space="preserve">Folder 8½ X 11 </v>
      </c>
      <c r="E21" s="156" t="s">
        <v>122</v>
      </c>
      <c r="F21" s="171">
        <v>30</v>
      </c>
      <c r="G21" s="156" t="s">
        <v>163</v>
      </c>
      <c r="H21" s="162" t="s">
        <v>145</v>
      </c>
      <c r="I21" s="172">
        <v>3.15</v>
      </c>
      <c r="J21" s="173">
        <f t="shared" si="0"/>
        <v>94.5</v>
      </c>
      <c r="K21" s="174">
        <f t="shared" si="1"/>
        <v>17.009999999999998</v>
      </c>
      <c r="L21" s="174">
        <f t="shared" si="2"/>
        <v>111.50999999999999</v>
      </c>
    </row>
    <row r="22" spans="2:12" x14ac:dyDescent="0.25">
      <c r="B22" s="169">
        <v>44998</v>
      </c>
      <c r="C22" s="156">
        <v>1122</v>
      </c>
      <c r="D22" s="49" t="str">
        <f>VLOOKUP(C:C,[1]Existencia!$C:D,2,)</f>
        <v>Carpetas vinyl 1"</v>
      </c>
      <c r="E22" s="156" t="s">
        <v>122</v>
      </c>
      <c r="F22" s="171">
        <v>1</v>
      </c>
      <c r="G22" s="156" t="s">
        <v>163</v>
      </c>
      <c r="H22" s="162" t="s">
        <v>145</v>
      </c>
      <c r="I22" s="172">
        <v>145</v>
      </c>
      <c r="J22" s="173">
        <f t="shared" si="0"/>
        <v>145</v>
      </c>
      <c r="K22" s="174">
        <f t="shared" si="1"/>
        <v>26.099999999999998</v>
      </c>
      <c r="L22" s="174">
        <f t="shared" si="2"/>
        <v>171.1</v>
      </c>
    </row>
    <row r="23" spans="2:12" x14ac:dyDescent="0.25">
      <c r="B23" s="169">
        <v>44998</v>
      </c>
      <c r="C23" s="156">
        <v>2105</v>
      </c>
      <c r="D23" s="49" t="str">
        <f>VLOOKUP(C:C,[1]Existencia!$C:D,2,)</f>
        <v xml:space="preserve">(2) Papel dispensador </v>
      </c>
      <c r="E23" s="156" t="s">
        <v>146</v>
      </c>
      <c r="F23" s="171">
        <v>12</v>
      </c>
      <c r="G23" s="156" t="s">
        <v>163</v>
      </c>
      <c r="H23" s="162" t="s">
        <v>147</v>
      </c>
      <c r="I23" s="172">
        <v>90</v>
      </c>
      <c r="J23" s="173">
        <f t="shared" si="0"/>
        <v>1080</v>
      </c>
      <c r="K23" s="174">
        <f t="shared" si="1"/>
        <v>194.4</v>
      </c>
      <c r="L23" s="174">
        <f t="shared" si="2"/>
        <v>1274.4000000000001</v>
      </c>
    </row>
    <row r="24" spans="2:12" x14ac:dyDescent="0.25">
      <c r="B24" s="169">
        <v>44998</v>
      </c>
      <c r="C24" s="156">
        <v>2016</v>
      </c>
      <c r="D24" s="49" t="str">
        <f>VLOOKUP(C:C,[1]Existencia!$C:D,2,)</f>
        <v>Servilletas C-Fold</v>
      </c>
      <c r="E24" s="156" t="s">
        <v>122</v>
      </c>
      <c r="F24" s="171">
        <v>8</v>
      </c>
      <c r="G24" s="156" t="s">
        <v>164</v>
      </c>
      <c r="H24" s="162" t="s">
        <v>147</v>
      </c>
      <c r="I24" s="172">
        <v>159</v>
      </c>
      <c r="J24" s="173">
        <f t="shared" si="0"/>
        <v>1272</v>
      </c>
      <c r="K24" s="174">
        <f t="shared" si="1"/>
        <v>228.95999999999998</v>
      </c>
      <c r="L24" s="174">
        <f t="shared" si="2"/>
        <v>1500.96</v>
      </c>
    </row>
    <row r="25" spans="2:12" x14ac:dyDescent="0.25">
      <c r="B25" s="169">
        <v>44998</v>
      </c>
      <c r="C25" s="156">
        <v>2039</v>
      </c>
      <c r="D25" s="49" t="str">
        <f>VLOOKUP(C:C,[1]Existencia!$C:D,2,)</f>
        <v>Esponja de fregar</v>
      </c>
      <c r="E25" s="156" t="s">
        <v>123</v>
      </c>
      <c r="F25" s="171">
        <v>1</v>
      </c>
      <c r="G25" s="156" t="s">
        <v>163</v>
      </c>
      <c r="H25" s="162" t="s">
        <v>147</v>
      </c>
      <c r="I25" s="172">
        <v>66</v>
      </c>
      <c r="J25" s="173">
        <f t="shared" si="0"/>
        <v>66</v>
      </c>
      <c r="K25" s="174">
        <f t="shared" si="1"/>
        <v>11.879999999999999</v>
      </c>
      <c r="L25" s="174">
        <f t="shared" si="2"/>
        <v>77.88</v>
      </c>
    </row>
    <row r="26" spans="2:12" x14ac:dyDescent="0.25">
      <c r="B26" s="169">
        <v>45000</v>
      </c>
      <c r="C26" s="156">
        <v>2040</v>
      </c>
      <c r="D26" s="49" t="str">
        <f>VLOOKUP(C:C,[1]Existencia!$C:D,2,)</f>
        <v xml:space="preserve">Lavaplatos liquido </v>
      </c>
      <c r="E26" s="156" t="s">
        <v>123</v>
      </c>
      <c r="F26" s="171">
        <v>1</v>
      </c>
      <c r="G26" s="156" t="s">
        <v>163</v>
      </c>
      <c r="H26" s="162" t="s">
        <v>147</v>
      </c>
      <c r="I26" s="172">
        <v>190</v>
      </c>
      <c r="J26" s="173">
        <f t="shared" si="0"/>
        <v>190</v>
      </c>
      <c r="K26" s="174">
        <f t="shared" si="1"/>
        <v>34.199999999999996</v>
      </c>
      <c r="L26" s="174">
        <f t="shared" si="2"/>
        <v>224.2</v>
      </c>
    </row>
    <row r="27" spans="2:12" x14ac:dyDescent="0.25">
      <c r="B27" s="169">
        <v>45000</v>
      </c>
      <c r="C27" s="156">
        <v>2027</v>
      </c>
      <c r="D27" s="49" t="str">
        <f>VLOOKUP(C:C,[1]Existencia!$C:D,2,)</f>
        <v>Vasos Plasticos No. 10</v>
      </c>
      <c r="E27" s="156" t="s">
        <v>123</v>
      </c>
      <c r="F27" s="171">
        <v>5</v>
      </c>
      <c r="G27" s="156" t="s">
        <v>164</v>
      </c>
      <c r="H27" s="162" t="s">
        <v>147</v>
      </c>
      <c r="I27" s="172">
        <v>110</v>
      </c>
      <c r="J27" s="173">
        <f t="shared" si="0"/>
        <v>550</v>
      </c>
      <c r="K27" s="174">
        <f t="shared" si="1"/>
        <v>99</v>
      </c>
      <c r="L27" s="174">
        <f t="shared" si="2"/>
        <v>649</v>
      </c>
    </row>
    <row r="28" spans="2:12" x14ac:dyDescent="0.25">
      <c r="B28" s="169">
        <v>45000</v>
      </c>
      <c r="C28" s="176">
        <v>2024</v>
      </c>
      <c r="D28" s="49" t="str">
        <f>VLOOKUP(C:C,[1]Existencia!$C:D,2,)</f>
        <v>Vasos de pepel No.7</v>
      </c>
      <c r="E28" s="156" t="s">
        <v>123</v>
      </c>
      <c r="F28" s="171">
        <v>5</v>
      </c>
      <c r="G28" s="156" t="s">
        <v>164</v>
      </c>
      <c r="H28" s="162" t="s">
        <v>147</v>
      </c>
      <c r="I28" s="174">
        <v>225</v>
      </c>
      <c r="J28" s="173">
        <f>+F28*I28</f>
        <v>1125</v>
      </c>
      <c r="K28" s="174">
        <f t="shared" si="1"/>
        <v>202.5</v>
      </c>
      <c r="L28" s="174">
        <f>+J28+K28</f>
        <v>1327.5</v>
      </c>
    </row>
    <row r="29" spans="2:12" x14ac:dyDescent="0.25">
      <c r="B29" s="169">
        <v>45001</v>
      </c>
      <c r="C29" s="176">
        <v>2069</v>
      </c>
      <c r="D29" s="49" t="str">
        <f>VLOOKUP(C:C,[1]Existencia!$C:D,2,)</f>
        <v>(2)Post-It MemoTip 11/2x2</v>
      </c>
      <c r="E29" s="156" t="s">
        <v>122</v>
      </c>
      <c r="F29" s="171">
        <v>2</v>
      </c>
      <c r="G29" s="156" t="s">
        <v>163</v>
      </c>
      <c r="H29" s="162" t="s">
        <v>148</v>
      </c>
      <c r="I29" s="174">
        <v>68</v>
      </c>
      <c r="J29" s="173">
        <f t="shared" ref="J29:J43" si="3">+F29*I29</f>
        <v>136</v>
      </c>
      <c r="K29" s="174">
        <f t="shared" si="1"/>
        <v>24.48</v>
      </c>
      <c r="L29" s="174">
        <f t="shared" si="2"/>
        <v>160.47999999999999</v>
      </c>
    </row>
    <row r="30" spans="2:12" x14ac:dyDescent="0.25">
      <c r="B30" s="169">
        <v>45001</v>
      </c>
      <c r="C30" s="176">
        <v>1084</v>
      </c>
      <c r="D30" s="49" t="str">
        <f>VLOOKUP(C:C,[1]Existencia!$C:D,2,)</f>
        <v>Resaltador rosado</v>
      </c>
      <c r="E30" s="156" t="s">
        <v>122</v>
      </c>
      <c r="F30" s="171">
        <v>1</v>
      </c>
      <c r="G30" s="156" t="s">
        <v>163</v>
      </c>
      <c r="H30" s="162" t="s">
        <v>148</v>
      </c>
      <c r="I30" s="174">
        <v>22</v>
      </c>
      <c r="J30" s="173">
        <f t="shared" si="3"/>
        <v>22</v>
      </c>
      <c r="K30" s="174">
        <f t="shared" si="1"/>
        <v>3.96</v>
      </c>
      <c r="L30" s="174">
        <f t="shared" si="2"/>
        <v>25.96</v>
      </c>
    </row>
    <row r="31" spans="2:12" x14ac:dyDescent="0.25">
      <c r="B31" s="169">
        <v>45001</v>
      </c>
      <c r="C31" s="176">
        <v>1083</v>
      </c>
      <c r="D31" s="49" t="str">
        <f>VLOOKUP(C:C,[1]Existencia!$C:D,2,)</f>
        <v>Resaltador naranja</v>
      </c>
      <c r="E31" s="156" t="s">
        <v>122</v>
      </c>
      <c r="F31" s="171">
        <v>1</v>
      </c>
      <c r="G31" s="156" t="s">
        <v>163</v>
      </c>
      <c r="H31" s="162" t="s">
        <v>148</v>
      </c>
      <c r="I31" s="174">
        <v>22</v>
      </c>
      <c r="J31" s="173">
        <f t="shared" si="3"/>
        <v>22</v>
      </c>
      <c r="K31" s="174">
        <f t="shared" si="1"/>
        <v>3.96</v>
      </c>
      <c r="L31" s="174">
        <f t="shared" si="2"/>
        <v>25.96</v>
      </c>
    </row>
    <row r="32" spans="2:12" x14ac:dyDescent="0.25">
      <c r="B32" s="169">
        <v>45001</v>
      </c>
      <c r="C32" s="176">
        <v>1108</v>
      </c>
      <c r="D32" s="49" t="str">
        <f>VLOOKUP(C:C,[1]Existencia!$C:D,2,)</f>
        <v>Liquid Paper Lapiz</v>
      </c>
      <c r="E32" s="156" t="s">
        <v>122</v>
      </c>
      <c r="F32" s="171">
        <v>1</v>
      </c>
      <c r="G32" s="156" t="s">
        <v>163</v>
      </c>
      <c r="H32" s="162" t="s">
        <v>148</v>
      </c>
      <c r="I32" s="174">
        <v>45</v>
      </c>
      <c r="J32" s="173">
        <f t="shared" si="3"/>
        <v>45</v>
      </c>
      <c r="K32" s="174">
        <f t="shared" si="1"/>
        <v>8.1</v>
      </c>
      <c r="L32" s="174">
        <f t="shared" si="2"/>
        <v>53.1</v>
      </c>
    </row>
    <row r="33" spans="2:12" x14ac:dyDescent="0.25">
      <c r="B33" s="169">
        <v>45001</v>
      </c>
      <c r="C33" s="176">
        <v>1114</v>
      </c>
      <c r="D33" s="49" t="str">
        <f>VLOOKUP(C:C,[1]Existencia!$C:D,2,)</f>
        <v>Borras</v>
      </c>
      <c r="E33" s="156" t="s">
        <v>122</v>
      </c>
      <c r="F33" s="171">
        <v>1</v>
      </c>
      <c r="G33" s="156" t="s">
        <v>163</v>
      </c>
      <c r="H33" s="162" t="s">
        <v>148</v>
      </c>
      <c r="I33" s="174">
        <v>6.95</v>
      </c>
      <c r="J33" s="173">
        <f t="shared" si="3"/>
        <v>6.95</v>
      </c>
      <c r="K33" s="174">
        <f t="shared" si="1"/>
        <v>1.2509999999999999</v>
      </c>
      <c r="L33" s="174">
        <f t="shared" si="2"/>
        <v>8.2010000000000005</v>
      </c>
    </row>
    <row r="34" spans="2:12" x14ac:dyDescent="0.25">
      <c r="B34" s="169">
        <v>45001</v>
      </c>
      <c r="C34" s="176">
        <v>1113</v>
      </c>
      <c r="D34" s="49" t="str">
        <f>VLOOKUP(C:C,[1]Existencia!$C:D,2,)</f>
        <v>Reglas</v>
      </c>
      <c r="E34" s="156" t="s">
        <v>122</v>
      </c>
      <c r="F34" s="171">
        <v>1</v>
      </c>
      <c r="G34" s="156" t="s">
        <v>163</v>
      </c>
      <c r="H34" s="162" t="s">
        <v>148</v>
      </c>
      <c r="I34" s="174">
        <v>7.95</v>
      </c>
      <c r="J34" s="173">
        <f t="shared" si="3"/>
        <v>7.95</v>
      </c>
      <c r="K34" s="174">
        <f t="shared" si="1"/>
        <v>1.431</v>
      </c>
      <c r="L34" s="174">
        <f t="shared" si="2"/>
        <v>9.3810000000000002</v>
      </c>
    </row>
    <row r="35" spans="2:12" x14ac:dyDescent="0.25">
      <c r="B35" s="169">
        <v>45093</v>
      </c>
      <c r="C35" s="176">
        <v>1117</v>
      </c>
      <c r="D35" s="49" t="str">
        <f>VLOOKUP(C:C,[1]Existencia!$C:D,2,)</f>
        <v>Mouse Pad</v>
      </c>
      <c r="E35" s="156" t="s">
        <v>122</v>
      </c>
      <c r="F35" s="171">
        <v>1</v>
      </c>
      <c r="G35" s="156" t="s">
        <v>163</v>
      </c>
      <c r="H35" s="162" t="s">
        <v>148</v>
      </c>
      <c r="I35" s="174">
        <v>75</v>
      </c>
      <c r="J35" s="173">
        <f t="shared" si="3"/>
        <v>75</v>
      </c>
      <c r="K35" s="174">
        <f t="shared" si="1"/>
        <v>13.5</v>
      </c>
      <c r="L35" s="174">
        <f t="shared" si="2"/>
        <v>88.5</v>
      </c>
    </row>
    <row r="36" spans="2:12" x14ac:dyDescent="0.25">
      <c r="B36" s="169">
        <v>45001</v>
      </c>
      <c r="C36" s="176">
        <v>1028</v>
      </c>
      <c r="D36" s="49" t="str">
        <f>VLOOKUP(C:C,[1]Existencia!$C:D,2,)</f>
        <v xml:space="preserve">Felpas Azules Gel Uniball Impact </v>
      </c>
      <c r="E36" s="156" t="s">
        <v>122</v>
      </c>
      <c r="F36" s="171">
        <v>1</v>
      </c>
      <c r="G36" s="156" t="s">
        <v>163</v>
      </c>
      <c r="H36" s="162" t="s">
        <v>148</v>
      </c>
      <c r="I36" s="174">
        <v>185</v>
      </c>
      <c r="J36" s="173">
        <f t="shared" si="3"/>
        <v>185</v>
      </c>
      <c r="K36" s="174">
        <v>0</v>
      </c>
      <c r="L36" s="174">
        <f t="shared" si="2"/>
        <v>185</v>
      </c>
    </row>
    <row r="37" spans="2:12" x14ac:dyDescent="0.25">
      <c r="B37" s="169">
        <v>45001</v>
      </c>
      <c r="C37" s="176">
        <v>1112</v>
      </c>
      <c r="D37" s="49" t="str">
        <f>VLOOKUP(C:C,[1]Existencia!$C:D,2,)</f>
        <v>Tijeras</v>
      </c>
      <c r="E37" s="156" t="s">
        <v>122</v>
      </c>
      <c r="F37" s="171">
        <v>1</v>
      </c>
      <c r="G37" s="156" t="s">
        <v>163</v>
      </c>
      <c r="H37" s="162" t="s">
        <v>148</v>
      </c>
      <c r="I37" s="174">
        <v>42</v>
      </c>
      <c r="J37" s="173">
        <f t="shared" si="3"/>
        <v>42</v>
      </c>
      <c r="K37" s="174">
        <f t="shared" si="1"/>
        <v>7.56</v>
      </c>
      <c r="L37" s="174">
        <f t="shared" si="2"/>
        <v>49.56</v>
      </c>
    </row>
    <row r="38" spans="2:12" x14ac:dyDescent="0.25">
      <c r="B38" s="169">
        <v>45001</v>
      </c>
      <c r="C38" s="176">
        <v>1142</v>
      </c>
      <c r="D38" s="49" t="str">
        <f>VLOOKUP(C:C,[1]Existencia!$C:D,2,)</f>
        <v>Archivo acordeon</v>
      </c>
      <c r="E38" s="156" t="s">
        <v>122</v>
      </c>
      <c r="F38" s="171">
        <v>1</v>
      </c>
      <c r="G38" s="156" t="s">
        <v>163</v>
      </c>
      <c r="H38" s="162" t="s">
        <v>148</v>
      </c>
      <c r="I38" s="174">
        <v>396</v>
      </c>
      <c r="J38" s="173">
        <f t="shared" si="3"/>
        <v>396</v>
      </c>
      <c r="K38" s="174">
        <f t="shared" si="1"/>
        <v>71.28</v>
      </c>
      <c r="L38" s="174">
        <f t="shared" si="2"/>
        <v>467.28</v>
      </c>
    </row>
    <row r="39" spans="2:12" x14ac:dyDescent="0.25">
      <c r="B39" s="169">
        <v>45001</v>
      </c>
      <c r="C39" s="176">
        <v>1044</v>
      </c>
      <c r="D39" s="49" t="s">
        <v>149</v>
      </c>
      <c r="E39" s="156" t="s">
        <v>122</v>
      </c>
      <c r="F39" s="171">
        <v>1</v>
      </c>
      <c r="G39" s="156" t="s">
        <v>163</v>
      </c>
      <c r="H39" s="162" t="s">
        <v>148</v>
      </c>
      <c r="I39" s="174">
        <v>28</v>
      </c>
      <c r="J39" s="173">
        <f t="shared" si="3"/>
        <v>28</v>
      </c>
      <c r="K39" s="174">
        <f t="shared" si="1"/>
        <v>5.04</v>
      </c>
      <c r="L39" s="174">
        <f t="shared" si="2"/>
        <v>33.04</v>
      </c>
    </row>
    <row r="40" spans="2:12" x14ac:dyDescent="0.25">
      <c r="B40" s="169">
        <v>45005</v>
      </c>
      <c r="C40" s="176">
        <v>1038</v>
      </c>
      <c r="D40" s="49" t="str">
        <f>VLOOKUP(C:C,[1]Existencia!$C:D,2,)</f>
        <v>Lapiceros Talbot Azul</v>
      </c>
      <c r="E40" s="156" t="s">
        <v>122</v>
      </c>
      <c r="F40" s="171">
        <v>2</v>
      </c>
      <c r="G40" s="156" t="s">
        <v>163</v>
      </c>
      <c r="H40" s="162" t="s">
        <v>150</v>
      </c>
      <c r="I40" s="174">
        <v>6.3</v>
      </c>
      <c r="J40" s="173">
        <f t="shared" si="3"/>
        <v>12.6</v>
      </c>
      <c r="K40" s="174">
        <f>+J40*0.18</f>
        <v>2.2679999999999998</v>
      </c>
      <c r="L40" s="174">
        <f t="shared" si="2"/>
        <v>14.867999999999999</v>
      </c>
    </row>
    <row r="41" spans="2:12" x14ac:dyDescent="0.25">
      <c r="B41" s="169">
        <v>45005</v>
      </c>
      <c r="C41" s="176">
        <v>1010</v>
      </c>
      <c r="D41" s="49" t="str">
        <f>VLOOKUP(C:C,[1]Existencia!$C:D,2,)</f>
        <v xml:space="preserve">Folder 8½ X 11 </v>
      </c>
      <c r="E41" s="156" t="s">
        <v>122</v>
      </c>
      <c r="F41" s="171">
        <v>20</v>
      </c>
      <c r="G41" s="156" t="s">
        <v>163</v>
      </c>
      <c r="H41" s="162" t="s">
        <v>150</v>
      </c>
      <c r="I41" s="174">
        <v>3.15</v>
      </c>
      <c r="J41" s="173">
        <f t="shared" si="3"/>
        <v>63</v>
      </c>
      <c r="K41" s="174">
        <f t="shared" si="1"/>
        <v>11.34</v>
      </c>
      <c r="L41" s="174">
        <f t="shared" si="2"/>
        <v>74.34</v>
      </c>
    </row>
    <row r="42" spans="2:12" x14ac:dyDescent="0.25">
      <c r="B42" s="169">
        <v>45005</v>
      </c>
      <c r="C42" s="176">
        <v>1127</v>
      </c>
      <c r="D42" s="49" t="str">
        <f>VLOOKUP(C:C,[1]Existencia!$C:D,2,)</f>
        <v>Carpetas vinyl 5"</v>
      </c>
      <c r="E42" s="156" t="s">
        <v>122</v>
      </c>
      <c r="F42" s="171">
        <v>1</v>
      </c>
      <c r="G42" s="156" t="s">
        <v>163</v>
      </c>
      <c r="H42" s="162" t="s">
        <v>151</v>
      </c>
      <c r="I42" s="174">
        <v>778</v>
      </c>
      <c r="J42" s="173">
        <f t="shared" si="3"/>
        <v>778</v>
      </c>
      <c r="K42" s="174">
        <f t="shared" si="1"/>
        <v>140.04</v>
      </c>
      <c r="L42" s="174">
        <f t="shared" si="2"/>
        <v>918.04</v>
      </c>
    </row>
    <row r="43" spans="2:12" x14ac:dyDescent="0.25">
      <c r="B43" s="169">
        <v>45005</v>
      </c>
      <c r="C43" s="176">
        <v>2068</v>
      </c>
      <c r="D43" s="49" t="str">
        <f>VLOOKUP(C:C,[1]Existencia!$C:D,2,)</f>
        <v>(2) Post-it Memo Tip 3x3</v>
      </c>
      <c r="E43" s="156" t="s">
        <v>122</v>
      </c>
      <c r="F43" s="171">
        <v>1</v>
      </c>
      <c r="G43" s="156" t="s">
        <v>163</v>
      </c>
      <c r="H43" s="162" t="s">
        <v>152</v>
      </c>
      <c r="I43" s="174">
        <v>26</v>
      </c>
      <c r="J43" s="173">
        <f t="shared" si="3"/>
        <v>26</v>
      </c>
      <c r="K43" s="174">
        <f t="shared" si="1"/>
        <v>4.68</v>
      </c>
      <c r="L43" s="174">
        <f t="shared" si="2"/>
        <v>30.68</v>
      </c>
    </row>
    <row r="44" spans="2:12" ht="15.75" thickBot="1" x14ac:dyDescent="0.3">
      <c r="B44" s="177"/>
      <c r="C44" s="178"/>
      <c r="D44" s="25"/>
      <c r="E44" s="25"/>
      <c r="F44" s="179"/>
      <c r="G44" s="25"/>
      <c r="H44" s="3"/>
      <c r="I44" s="180"/>
      <c r="J44" s="181"/>
      <c r="K44" s="182">
        <f>SUM(K4:K43)</f>
        <v>2898.3184000000001</v>
      </c>
      <c r="L44" s="182">
        <f>SUM(L4:L43)</f>
        <v>19374.198400000001</v>
      </c>
    </row>
    <row r="45" spans="2:12" ht="15.75" thickTop="1" x14ac:dyDescent="0.25">
      <c r="B45" s="5"/>
    </row>
    <row r="133" s="5" customFormat="1" x14ac:dyDescent="0.25"/>
  </sheetData>
  <mergeCells count="1">
    <mergeCell ref="F2:I2"/>
  </mergeCell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2023-04-18T14:40:06Z</cp:lastPrinted>
  <dcterms:created xsi:type="dcterms:W3CDTF">2018-04-17T18:57:16Z</dcterms:created>
  <dcterms:modified xsi:type="dcterms:W3CDTF">2023-04-18T17:35:28Z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