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aybar.ANAMAR\Downloads\"/>
    </mc:Choice>
  </mc:AlternateContent>
  <xr:revisionPtr revIDLastSave="0" documentId="13_ncr:1_{ADBB4A6F-163F-438C-9999-FCFD0B27A75F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0" state="hidden" r:id="rId8"/>
  </sheets>
  <externalReferences>
    <externalReference r:id="rId9"/>
  </externalReferences>
  <definedNames>
    <definedName name="_xlnm.Print_Area" localSheetId="5">'NOTA 5'!$A$1:$M$32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D15" i="6"/>
  <c r="C25" i="9"/>
  <c r="I54" i="20"/>
  <c r="J54" i="20" s="1"/>
  <c r="D54" i="20"/>
  <c r="C54" i="20"/>
  <c r="J53" i="20"/>
  <c r="L53" i="20" s="1"/>
  <c r="I53" i="20"/>
  <c r="D53" i="20"/>
  <c r="C53" i="20"/>
  <c r="J52" i="20"/>
  <c r="K52" i="20" s="1"/>
  <c r="I52" i="20"/>
  <c r="D52" i="20"/>
  <c r="C52" i="20"/>
  <c r="I51" i="20"/>
  <c r="J51" i="20" s="1"/>
  <c r="D51" i="20"/>
  <c r="C51" i="20"/>
  <c r="I50" i="20"/>
  <c r="J50" i="20" s="1"/>
  <c r="D50" i="20"/>
  <c r="C50" i="20"/>
  <c r="J49" i="20"/>
  <c r="K49" i="20" s="1"/>
  <c r="L49" i="20" s="1"/>
  <c r="I49" i="20"/>
  <c r="D49" i="20"/>
  <c r="C49" i="20"/>
  <c r="J48" i="20"/>
  <c r="I48" i="20"/>
  <c r="D48" i="20"/>
  <c r="C48" i="20"/>
  <c r="B48" i="20"/>
  <c r="I47" i="20"/>
  <c r="J47" i="20" s="1"/>
  <c r="D47" i="20"/>
  <c r="C47" i="20"/>
  <c r="I46" i="20"/>
  <c r="J46" i="20" s="1"/>
  <c r="D46" i="20"/>
  <c r="C46" i="20"/>
  <c r="J45" i="20"/>
  <c r="L45" i="20" s="1"/>
  <c r="I45" i="20"/>
  <c r="D45" i="20"/>
  <c r="C45" i="20"/>
  <c r="J44" i="20"/>
  <c r="I44" i="20"/>
  <c r="D44" i="20"/>
  <c r="C44" i="20"/>
  <c r="I43" i="20"/>
  <c r="J43" i="20" s="1"/>
  <c r="D43" i="20"/>
  <c r="C43" i="20"/>
  <c r="I42" i="20"/>
  <c r="J42" i="20" s="1"/>
  <c r="D42" i="20"/>
  <c r="C42" i="20"/>
  <c r="J41" i="20"/>
  <c r="K41" i="20" s="1"/>
  <c r="L41" i="20" s="1"/>
  <c r="I41" i="20"/>
  <c r="D41" i="20"/>
  <c r="C41" i="20"/>
  <c r="J40" i="20"/>
  <c r="I40" i="20"/>
  <c r="D40" i="20"/>
  <c r="C40" i="20"/>
  <c r="I39" i="20"/>
  <c r="J39" i="20" s="1"/>
  <c r="D39" i="20"/>
  <c r="C39" i="20"/>
  <c r="I38" i="20"/>
  <c r="J38" i="20" s="1"/>
  <c r="D38" i="20"/>
  <c r="C38" i="20"/>
  <c r="J37" i="20"/>
  <c r="K37" i="20" s="1"/>
  <c r="L37" i="20" s="1"/>
  <c r="I37" i="20"/>
  <c r="D37" i="20"/>
  <c r="C37" i="20"/>
  <c r="B37" i="20"/>
  <c r="I36" i="20"/>
  <c r="J36" i="20" s="1"/>
  <c r="D36" i="20"/>
  <c r="C36" i="20"/>
  <c r="I35" i="20"/>
  <c r="J35" i="20" s="1"/>
  <c r="D35" i="20"/>
  <c r="C35" i="20"/>
  <c r="I34" i="20"/>
  <c r="J34" i="20" s="1"/>
  <c r="D34" i="20"/>
  <c r="C34" i="20"/>
  <c r="B34" i="20"/>
  <c r="B35" i="20" s="1"/>
  <c r="I33" i="20"/>
  <c r="J33" i="20" s="1"/>
  <c r="D33" i="20"/>
  <c r="C33" i="20"/>
  <c r="I32" i="20"/>
  <c r="J32" i="20" s="1"/>
  <c r="D32" i="20"/>
  <c r="C32" i="20"/>
  <c r="I31" i="20"/>
  <c r="J31" i="20" s="1"/>
  <c r="D31" i="20"/>
  <c r="C31" i="20"/>
  <c r="H30" i="20"/>
  <c r="G30" i="20"/>
  <c r="I29" i="20"/>
  <c r="I30" i="20" s="1"/>
  <c r="J30" i="20" s="1"/>
  <c r="D29" i="20"/>
  <c r="D30" i="20" s="1"/>
  <c r="D11" i="20" s="1"/>
  <c r="C29" i="20"/>
  <c r="C30" i="20" s="1"/>
  <c r="C11" i="20" s="1"/>
  <c r="I28" i="20"/>
  <c r="J28" i="20" s="1"/>
  <c r="L28" i="20" s="1"/>
  <c r="D28" i="20"/>
  <c r="C28" i="20"/>
  <c r="I27" i="20"/>
  <c r="J27" i="20" s="1"/>
  <c r="L27" i="20" s="1"/>
  <c r="D27" i="20"/>
  <c r="C27" i="20"/>
  <c r="I26" i="20"/>
  <c r="J26" i="20" s="1"/>
  <c r="D26" i="20"/>
  <c r="C26" i="20"/>
  <c r="I25" i="20"/>
  <c r="J25" i="20" s="1"/>
  <c r="L25" i="20" s="1"/>
  <c r="D25" i="20"/>
  <c r="C25" i="20"/>
  <c r="J24" i="20"/>
  <c r="K24" i="20" s="1"/>
  <c r="L24" i="20" s="1"/>
  <c r="I24" i="20"/>
  <c r="D24" i="20"/>
  <c r="C24" i="20"/>
  <c r="C23" i="20"/>
  <c r="I22" i="20"/>
  <c r="I23" i="20" s="1"/>
  <c r="J23" i="20" s="1"/>
  <c r="D22" i="20"/>
  <c r="D23" i="20" s="1"/>
  <c r="C22" i="20"/>
  <c r="I21" i="20"/>
  <c r="J21" i="20" s="1"/>
  <c r="D21" i="20"/>
  <c r="C21" i="20"/>
  <c r="J20" i="20"/>
  <c r="K20" i="20" s="1"/>
  <c r="L20" i="20" s="1"/>
  <c r="I20" i="20"/>
  <c r="D20" i="20"/>
  <c r="C20" i="20"/>
  <c r="J19" i="20"/>
  <c r="I19" i="20"/>
  <c r="D19" i="20"/>
  <c r="C19" i="20"/>
  <c r="I18" i="20"/>
  <c r="J18" i="20" s="1"/>
  <c r="D18" i="20"/>
  <c r="C18" i="20"/>
  <c r="I17" i="20"/>
  <c r="J17" i="20" s="1"/>
  <c r="D17" i="20"/>
  <c r="C17" i="20"/>
  <c r="J16" i="20"/>
  <c r="K16" i="20" s="1"/>
  <c r="L16" i="20" s="1"/>
  <c r="I16" i="20"/>
  <c r="D16" i="20"/>
  <c r="C16" i="20"/>
  <c r="J15" i="20"/>
  <c r="I15" i="20"/>
  <c r="D15" i="20"/>
  <c r="C15" i="20"/>
  <c r="I14" i="20"/>
  <c r="J14" i="20" s="1"/>
  <c r="D14" i="20"/>
  <c r="C14" i="20"/>
  <c r="I13" i="20"/>
  <c r="J13" i="20" s="1"/>
  <c r="D13" i="20"/>
  <c r="C13" i="20"/>
  <c r="J12" i="20"/>
  <c r="K12" i="20" s="1"/>
  <c r="L12" i="20" s="1"/>
  <c r="I12" i="20"/>
  <c r="D12" i="20"/>
  <c r="C12" i="20"/>
  <c r="J11" i="20"/>
  <c r="I11" i="20"/>
  <c r="I10" i="20"/>
  <c r="J10" i="20" s="1"/>
  <c r="D10" i="20"/>
  <c r="C10" i="20"/>
  <c r="I9" i="20"/>
  <c r="J9" i="20" s="1"/>
  <c r="D9" i="20"/>
  <c r="C9" i="20"/>
  <c r="J8" i="20"/>
  <c r="K8" i="20" s="1"/>
  <c r="L8" i="20" s="1"/>
  <c r="I8" i="20"/>
  <c r="D8" i="20"/>
  <c r="C8" i="20"/>
  <c r="J7" i="20"/>
  <c r="I7" i="20"/>
  <c r="D7" i="20"/>
  <c r="C7" i="20"/>
  <c r="I6" i="20"/>
  <c r="J6" i="20" s="1"/>
  <c r="D6" i="20"/>
  <c r="I5" i="20"/>
  <c r="J5" i="20" s="1"/>
  <c r="D5" i="20"/>
  <c r="C5" i="20"/>
  <c r="C6" i="20" s="1"/>
  <c r="K26" i="20" l="1"/>
  <c r="L26" i="20" s="1"/>
  <c r="K34" i="20"/>
  <c r="L34" i="20" s="1"/>
  <c r="K30" i="20"/>
  <c r="L30" i="20" s="1"/>
  <c r="L48" i="20"/>
  <c r="L35" i="20"/>
  <c r="K35" i="20"/>
  <c r="K17" i="20"/>
  <c r="L17" i="20" s="1"/>
  <c r="K33" i="20"/>
  <c r="L33" i="20" s="1"/>
  <c r="K51" i="20"/>
  <c r="L51" i="20" s="1"/>
  <c r="L10" i="20"/>
  <c r="K10" i="20"/>
  <c r="K47" i="20"/>
  <c r="L47" i="20" s="1"/>
  <c r="K39" i="20"/>
  <c r="L39" i="20"/>
  <c r="K5" i="20"/>
  <c r="L5" i="20" s="1"/>
  <c r="K14" i="20"/>
  <c r="L14" i="20"/>
  <c r="K32" i="20"/>
  <c r="L32" i="20" s="1"/>
  <c r="L50" i="20"/>
  <c r="K50" i="20"/>
  <c r="K9" i="20"/>
  <c r="L9" i="20" s="1"/>
  <c r="K21" i="20"/>
  <c r="L21" i="20" s="1"/>
  <c r="K46" i="20"/>
  <c r="L46" i="20" s="1"/>
  <c r="L42" i="20"/>
  <c r="K42" i="20"/>
  <c r="K23" i="20"/>
  <c r="L23" i="20" s="1"/>
  <c r="K13" i="20"/>
  <c r="L13" i="20" s="1"/>
  <c r="K31" i="20"/>
  <c r="L31" i="20" s="1"/>
  <c r="K36" i="20"/>
  <c r="L36" i="20" s="1"/>
  <c r="K38" i="20"/>
  <c r="L38" i="20" s="1"/>
  <c r="K6" i="20"/>
  <c r="L6" i="20" s="1"/>
  <c r="L11" i="20"/>
  <c r="L18" i="20"/>
  <c r="K18" i="20"/>
  <c r="K43" i="20"/>
  <c r="L43" i="20" s="1"/>
  <c r="K54" i="20"/>
  <c r="L54" i="20" s="1"/>
  <c r="K7" i="20"/>
  <c r="L7" i="20" s="1"/>
  <c r="K15" i="20"/>
  <c r="L15" i="20" s="1"/>
  <c r="K19" i="20"/>
  <c r="L19" i="20" s="1"/>
  <c r="J29" i="20"/>
  <c r="K44" i="20"/>
  <c r="L44" i="20" s="1"/>
  <c r="L52" i="20"/>
  <c r="K11" i="20"/>
  <c r="K40" i="20"/>
  <c r="L40" i="20" s="1"/>
  <c r="K48" i="20"/>
  <c r="J22" i="20"/>
  <c r="K22" i="20" l="1"/>
  <c r="L22" i="20" s="1"/>
  <c r="L55" i="20" s="1"/>
  <c r="K29" i="20"/>
  <c r="L29" i="20" s="1"/>
  <c r="K55" i="20" l="1"/>
  <c r="C36" i="2" l="1"/>
  <c r="I18" i="7"/>
  <c r="C29" i="2"/>
  <c r="N77" i="8"/>
  <c r="N78" i="8"/>
  <c r="N76" i="8" l="1"/>
  <c r="N75" i="8"/>
  <c r="N74" i="8" l="1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K17" i="7" l="1"/>
  <c r="L18" i="7" l="1"/>
  <c r="J18" i="7"/>
  <c r="K16" i="7"/>
  <c r="K18" i="7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<sst xmlns="http://schemas.openxmlformats.org/spreadsheetml/2006/main" count="413" uniqueCount="184">
  <si>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</si>
  <si>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</si>
  <si>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</si>
  <si>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</si>
  <si>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</si>
  <si>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</si>
  <si>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</si>
  <si>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</si>
  <si>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</si>
  <si>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</si>
  <si>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</si>
  <si>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</si>
  <si>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</si>
  <si>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</si>
  <si>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</si>
  <si>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</si>
  <si>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</si>
  <si>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</si>
  <si>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</si>
  <si>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</si>
  <si>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</si>
  <si>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</si>
  <si>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</si>
  <si>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</si>
  <si>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</si>
  <si>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</si>
  <si>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</si>
  <si>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</si>
  <si>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</si>
  <si>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</si>
  <si>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</si>
  <si>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</si>
  <si>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</si>
  <si>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</si>
  <si>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</si>
  <si>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</si>
  <si>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</si>
  <si>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</si>
  <si>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</si>
  <si>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</si>
  <si>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</si>
  <si>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</si>
  <si>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</si>
  <si>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</si>
  <si>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</si>
  <si>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</si>
  <si>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</si>
  <si>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</si>
  <si>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</si>
  <si>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</si>
  <si>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</si>
  <si>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</si>
  <si>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</si>
  <si>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</si>
  <si>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</si>
  <si>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</si>
  <si>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</si>
  <si>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</si>
  <si>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</si>
  <si>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</si>
  <si>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</si>
  <si>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</si>
  <si>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</si>
  <si>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</si>
  <si>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</si>
  <si>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</si>
  <si>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</si>
  <si>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</si>
  <si>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</si>
  <si>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</si>
  <si>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</si>
  <si>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</si>
  <si>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</si>
  <si>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</si>
  <si>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</si>
  <si>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</si>
  <si>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</si>
  <si>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</si>
  <si>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</si>
  <si>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</si>
  <si>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</si>
  <si>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</si>
  <si>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</si>
  <si>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</si>
  <si>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</si>
  <si>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</si>
  <si>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</si>
  <si>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</si>
  <si>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</si>
  <si>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</si>
  <si>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</si>
  <si>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</si>
  <si>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</si>
  <si>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</si>
  <si>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</si>
  <si>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</si>
  <si>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</si>
  <si>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</si>
  <si>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</si>
  <si>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</si>
  <si>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</si>
  <si>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</si>
  <si>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</si>
  <si>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</si>
  <si>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</si>
  <si>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</si>
  <si>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</si>
  <si>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</si>
  <si>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</si>
  <si>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</si>
  <si>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</si>
  <si>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</si>
  <si>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</si>
  <si>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</si>
  <si>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</si>
  <si>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101-82124-8</t>
  </si>
  <si>
    <t>POLIZA LANCHAS</t>
  </si>
  <si>
    <t>EDESUR</t>
  </si>
  <si>
    <t>30/11/2023</t>
  </si>
  <si>
    <t>28/11/2023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</si>
  <si>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</si>
  <si>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</si>
  <si>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</si>
  <si>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</si>
  <si>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</si>
  <si>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</si>
  <si>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</si>
  <si>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</si>
  <si>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</si>
  <si>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</si>
  <si>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2.3.9.2.01</t>
  </si>
  <si>
    <t xml:space="preserve">UNIDAD </t>
  </si>
  <si>
    <t>2.3.3.2.01</t>
  </si>
  <si>
    <t>PAQUETE</t>
  </si>
  <si>
    <t>2.3.1.1.01</t>
  </si>
  <si>
    <t>CAJA</t>
  </si>
  <si>
    <t>MARRERO</t>
  </si>
  <si>
    <t>UNIDAD</t>
  </si>
  <si>
    <t>2.3.5.5.01</t>
  </si>
  <si>
    <t>RESMA</t>
  </si>
  <si>
    <t>CENTRO DE COPIADO</t>
  </si>
  <si>
    <t>2.3.9.1.01</t>
  </si>
  <si>
    <t>BRENY</t>
  </si>
  <si>
    <t>15/11/2023</t>
  </si>
  <si>
    <t>20/11/2023</t>
  </si>
  <si>
    <t>AL 30 NOVIEMBRE, 2023</t>
  </si>
  <si>
    <t>Al 30 NOVIEMBRE 2023</t>
  </si>
  <si>
    <t>al 30 NOVIEMBRE 2023</t>
  </si>
  <si>
    <t>DISPONIBILIDAD EN BANCO BALANCE CONCILIACION BANCARIA  AL 30 NOVIEMBRE 2023</t>
  </si>
  <si>
    <t>TOTAL DISP.  EFECTIVO EN CAJA Y BANCO AL 30/11/2023</t>
  </si>
  <si>
    <t>BALANCE FINAL MATERIAL GASTABLE AL 31/10/2023</t>
  </si>
  <si>
    <t>ENTRADAS MES DE NOVIEMBRE 2023</t>
  </si>
  <si>
    <t>TOTAL DISPONIBILIDAD AL MES DE NOVIEMBRE 2023</t>
  </si>
  <si>
    <t>SALIDAS MES NOVIEMBRE 2023</t>
  </si>
  <si>
    <t>TOTAL DISPONIBILIDAD MATERIAL GASTABLE / SUMINISTROS AL 30 NOVIEMBRE 2023</t>
  </si>
  <si>
    <t>29/11/2023</t>
  </si>
  <si>
    <t>29/12/2023</t>
  </si>
  <si>
    <t>131-21122-4</t>
  </si>
  <si>
    <t>B1500002076</t>
  </si>
  <si>
    <t>ALL OFFICE</t>
  </si>
  <si>
    <t>SERV. IMPRESION Y FOTOCOPIAS</t>
  </si>
  <si>
    <t>30/12/2023</t>
  </si>
  <si>
    <t>B1500416543</t>
  </si>
  <si>
    <t>ENERGIA ELECTRICA</t>
  </si>
  <si>
    <t>CAMILA</t>
  </si>
  <si>
    <t>WERNER</t>
  </si>
  <si>
    <t>DAÑADA</t>
  </si>
  <si>
    <t>CRISTINA</t>
  </si>
  <si>
    <t>2.3.3.1.01</t>
  </si>
  <si>
    <t>MARIA</t>
  </si>
  <si>
    <t>13/11/2023</t>
  </si>
  <si>
    <t>14/11/2023</t>
  </si>
  <si>
    <t>16/11/2023</t>
  </si>
  <si>
    <t>17/11/2023</t>
  </si>
  <si>
    <t>DANIELA</t>
  </si>
  <si>
    <t>21/11/2023</t>
  </si>
  <si>
    <t>22/11/2023</t>
  </si>
  <si>
    <t>NELSON</t>
  </si>
  <si>
    <t>24/11/2023</t>
  </si>
  <si>
    <t>27/11/2023</t>
  </si>
  <si>
    <t>EDDY</t>
  </si>
  <si>
    <t>JOSE MARRERO</t>
  </si>
  <si>
    <t>SALIDA NOVIEMBRE 2023 MATERIAL GASTABE DE OFICINA Y LIMPIEZA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</si>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</sst>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44" fontId="0" fillId="0" borderId="0" xfId="2" applyFont="1"/>
    <xf numFmtId="44" fontId="0" fillId="0" borderId="0" xfId="0" applyNumberFormat="1"/>
    <xf numFmtId="0" fontId="6" fillId="8" borderId="0" xfId="0" applyFont="1" applyFill="1" applyAlignment="1">
      <alignment vertical="center"/>
    </xf>
    <xf numFmtId="14" fontId="0" fillId="0" borderId="0" xfId="0" applyNumberFormat="1" applyAlignment="1">
      <alignment horizontal="left"/>
    </xf>
    <xf numFmtId="43" fontId="15" fillId="8" borderId="0" xfId="1" applyFont="1" applyFill="1"/>
    <xf numFmtId="43" fontId="15" fillId="8" borderId="0" xfId="0" applyNumberFormat="1" applyFont="1" applyFill="1"/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/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6" fontId="0" fillId="0" borderId="4" xfId="0" applyNumberFormat="1" applyBorder="1"/>
    <xf numFmtId="1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right"/>
    </xf>
    <xf numFmtId="44" fontId="1" fillId="0" borderId="7" xfId="2" applyFont="1" applyBorder="1"/>
    <xf numFmtId="43" fontId="13" fillId="0" borderId="0" xfId="1" applyFont="1" applyFill="1"/>
    <xf numFmtId="17" fontId="0" fillId="0" borderId="0" xfId="0" applyNumberFormat="1"/>
    <xf numFmtId="1" fontId="0" fillId="0" borderId="4" xfId="0" applyNumberFormat="1" applyBorder="1"/>
    <xf numFmtId="1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0" fillId="0" borderId="0" xfId="2" applyFont="1" applyFill="1"/>
    <xf numFmtId="44" fontId="1" fillId="0" borderId="0" xfId="2" applyFont="1" applyBorder="1"/>
    <xf numFmtId="43" fontId="1" fillId="0" borderId="0" xfId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2228851</xdr:colOff>
      <xdr:row>2</xdr:row>
      <xdr:rowOff>82574</xdr:rowOff>
    </xdr:from>
    <xdr:to>
      <xdr:col>1</xdr:col>
      <xdr:colOff>3057525</xdr:colOff>
      <xdr:row>6</xdr:row>
      <xdr:rowOff>66675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1" y="46357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619124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</row>
        <row r="8">
          <cell r="C8">
            <v>2062</v>
          </cell>
          <cell r="D8" t="str">
            <v xml:space="preserve">(2)Papel Bond 81/2 X11 </v>
          </cell>
          <cell r="I8">
            <v>320</v>
          </cell>
        </row>
        <row r="17">
          <cell r="C17">
            <v>2074</v>
          </cell>
          <cell r="D17" t="str">
            <v xml:space="preserve">(2)Folder 8½ X 11 </v>
          </cell>
          <cell r="I17">
            <v>4.8</v>
          </cell>
        </row>
        <row r="32">
          <cell r="C32">
            <v>1025</v>
          </cell>
          <cell r="D32" t="str">
            <v>Felpas Azules Uniball Onyx Micro</v>
          </cell>
          <cell r="I32">
            <v>39</v>
          </cell>
        </row>
        <row r="45">
          <cell r="C45">
            <v>1038</v>
          </cell>
          <cell r="D45" t="str">
            <v>Lapiceros Talbot Azul</v>
          </cell>
          <cell r="I45">
            <v>6.3</v>
          </cell>
        </row>
        <row r="70">
          <cell r="C70">
            <v>1070</v>
          </cell>
          <cell r="D70" t="str">
            <v>Memoria USB16GB</v>
          </cell>
          <cell r="I70">
            <v>395</v>
          </cell>
        </row>
        <row r="74">
          <cell r="C74">
            <v>1074</v>
          </cell>
          <cell r="D74" t="str">
            <v xml:space="preserve">Post It Memo Tip 3x5 </v>
          </cell>
          <cell r="I74">
            <v>30</v>
          </cell>
        </row>
        <row r="78">
          <cell r="C78">
            <v>1077</v>
          </cell>
          <cell r="D78" t="str">
            <v>Post It Mini Memo Tip 1 1/2x2 (pequeño)</v>
          </cell>
          <cell r="I78">
            <v>23.25</v>
          </cell>
        </row>
        <row r="89">
          <cell r="C89">
            <v>1086</v>
          </cell>
          <cell r="D89" t="str">
            <v>Sharpie negro</v>
          </cell>
          <cell r="I89">
            <v>59</v>
          </cell>
        </row>
        <row r="93">
          <cell r="C93">
            <v>1091</v>
          </cell>
          <cell r="D93" t="str">
            <v>Clips Billeteros 51mm</v>
          </cell>
          <cell r="I93">
            <v>108</v>
          </cell>
        </row>
        <row r="105">
          <cell r="C105">
            <v>1101</v>
          </cell>
          <cell r="D105" t="str">
            <v>Pilas AA paquete de 2/1</v>
          </cell>
          <cell r="I105">
            <v>118</v>
          </cell>
        </row>
        <row r="106">
          <cell r="C106">
            <v>1103</v>
          </cell>
          <cell r="D106" t="str">
            <v>Pilas AA paquete de 4</v>
          </cell>
          <cell r="I106">
            <v>218</v>
          </cell>
        </row>
        <row r="120">
          <cell r="C120">
            <v>1123</v>
          </cell>
          <cell r="D120" t="str">
            <v>Carpetas vinyl 1½"</v>
          </cell>
          <cell r="I120">
            <v>135</v>
          </cell>
        </row>
        <row r="122">
          <cell r="C122">
            <v>1125</v>
          </cell>
          <cell r="D122" t="str">
            <v>Carpetas vinyl 3"</v>
          </cell>
          <cell r="I122">
            <v>288.14</v>
          </cell>
        </row>
        <row r="124">
          <cell r="C124">
            <v>1126</v>
          </cell>
          <cell r="D124" t="str">
            <v>Carpetas vinyl 4"</v>
          </cell>
          <cell r="I124">
            <v>330.1</v>
          </cell>
        </row>
        <row r="145">
          <cell r="C145">
            <v>1153</v>
          </cell>
          <cell r="D145" t="str">
            <v>Pegamento en Barra</v>
          </cell>
          <cell r="I145">
            <v>111</v>
          </cell>
        </row>
        <row r="150">
          <cell r="C150">
            <v>2136</v>
          </cell>
          <cell r="D150" t="str">
            <v>(2) Agendas Annual</v>
          </cell>
          <cell r="I150">
            <v>525</v>
          </cell>
        </row>
        <row r="156">
          <cell r="C156">
            <v>2097</v>
          </cell>
          <cell r="D156" t="str">
            <v>(2) café santo dmingo</v>
          </cell>
          <cell r="I156">
            <v>196</v>
          </cell>
        </row>
        <row r="160">
          <cell r="C160">
            <v>2009</v>
          </cell>
          <cell r="D160" t="str">
            <v>Agua de 16 onz</v>
          </cell>
          <cell r="I160">
            <v>12</v>
          </cell>
        </row>
        <row r="171">
          <cell r="C171">
            <v>2141</v>
          </cell>
          <cell r="D171" t="str">
            <v>(3)Servilletas C-Fold</v>
          </cell>
          <cell r="I171">
            <v>74</v>
          </cell>
        </row>
        <row r="173">
          <cell r="C173">
            <v>2017</v>
          </cell>
          <cell r="D173" t="str">
            <v>Azucar Blanca</v>
          </cell>
          <cell r="I173">
            <v>170</v>
          </cell>
        </row>
        <row r="175">
          <cell r="C175">
            <v>2018</v>
          </cell>
          <cell r="D175" t="str">
            <v>Azucar parda</v>
          </cell>
          <cell r="I175">
            <v>141</v>
          </cell>
        </row>
        <row r="177">
          <cell r="C177">
            <v>2019</v>
          </cell>
          <cell r="D177" t="str">
            <v>Cremora Lite</v>
          </cell>
          <cell r="I177">
            <v>320</v>
          </cell>
        </row>
        <row r="181">
          <cell r="C181">
            <v>2107</v>
          </cell>
          <cell r="D181" t="str">
            <v>(2)Cremora Nestle 22Onz</v>
          </cell>
          <cell r="I181">
            <v>445</v>
          </cell>
        </row>
        <row r="185">
          <cell r="C185">
            <v>2161</v>
          </cell>
          <cell r="D185" t="str">
            <v>(2) Vasos de papel No. 7</v>
          </cell>
          <cell r="I185">
            <v>230</v>
          </cell>
        </row>
        <row r="186">
          <cell r="C186">
            <v>2174</v>
          </cell>
          <cell r="D186" t="str">
            <v>(3) Vasos de papel No. 7</v>
          </cell>
          <cell r="I186">
            <v>90</v>
          </cell>
        </row>
        <row r="189">
          <cell r="C189">
            <v>2165</v>
          </cell>
          <cell r="D189" t="str">
            <v>(4) Te Genjibre y limon</v>
          </cell>
          <cell r="I189">
            <v>120</v>
          </cell>
        </row>
        <row r="191">
          <cell r="C191">
            <v>2109</v>
          </cell>
          <cell r="D191" t="str">
            <v>(2) Vasos plasticos No. 10</v>
          </cell>
          <cell r="I191">
            <v>110</v>
          </cell>
        </row>
        <row r="192">
          <cell r="C192">
            <v>2175</v>
          </cell>
          <cell r="D192" t="str">
            <v>(3) Vasos plasticos No. 10</v>
          </cell>
          <cell r="I192">
            <v>87</v>
          </cell>
        </row>
        <row r="196">
          <cell r="C196">
            <v>2172</v>
          </cell>
          <cell r="D196" t="str">
            <v>(4) servilleta</v>
          </cell>
          <cell r="I196">
            <v>98</v>
          </cell>
        </row>
        <row r="203">
          <cell r="C203">
            <v>2110</v>
          </cell>
          <cell r="D203" t="str">
            <v>(2) Fundas blancas cocina</v>
          </cell>
          <cell r="I203">
            <v>79</v>
          </cell>
        </row>
        <row r="210">
          <cell r="C210">
            <v>2113</v>
          </cell>
          <cell r="D210" t="str">
            <v>(2) Detergente liquido pisos</v>
          </cell>
          <cell r="I210">
            <v>330</v>
          </cell>
        </row>
        <row r="214">
          <cell r="C214">
            <v>2118</v>
          </cell>
          <cell r="D214" t="str">
            <v>(2) Desinfectante/ambientador</v>
          </cell>
          <cell r="I214">
            <v>230</v>
          </cell>
        </row>
        <row r="217">
          <cell r="C217">
            <v>2119</v>
          </cell>
          <cell r="D217" t="str">
            <v>(2) Esponja de fregar</v>
          </cell>
          <cell r="I217">
            <v>105</v>
          </cell>
        </row>
        <row r="219">
          <cell r="C219">
            <v>2040</v>
          </cell>
          <cell r="D219" t="str">
            <v xml:space="preserve">Lavaplatos liquido </v>
          </cell>
          <cell r="I219">
            <v>190</v>
          </cell>
        </row>
        <row r="224">
          <cell r="C224">
            <v>2042</v>
          </cell>
          <cell r="D224" t="str">
            <v>Guantes para limpieza</v>
          </cell>
          <cell r="I224">
            <v>95</v>
          </cell>
        </row>
        <row r="228">
          <cell r="C228">
            <v>2043</v>
          </cell>
          <cell r="D228" t="str">
            <v>Cuchara plasticas</v>
          </cell>
          <cell r="I228">
            <v>14.3</v>
          </cell>
        </row>
        <row r="231">
          <cell r="C231">
            <v>2122</v>
          </cell>
          <cell r="D231" t="str">
            <v>(2) Platos deschables No.6</v>
          </cell>
          <cell r="I231">
            <v>102</v>
          </cell>
        </row>
        <row r="239">
          <cell r="C239">
            <v>2159</v>
          </cell>
          <cell r="D239" t="str">
            <v>(3) Papel dispensador</v>
          </cell>
          <cell r="I239">
            <v>93</v>
          </cell>
        </row>
        <row r="250">
          <cell r="C250">
            <v>2176</v>
          </cell>
          <cell r="D250" t="str">
            <v>(3)Endulzante Splenda</v>
          </cell>
          <cell r="I250">
            <v>395</v>
          </cell>
        </row>
        <row r="251">
          <cell r="C251">
            <v>2055</v>
          </cell>
          <cell r="D251" t="str">
            <v>Endulzante Stivia</v>
          </cell>
          <cell r="I251">
            <v>518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D7" sqref="D7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2" t="s">
        <v>63</v>
      </c>
      <c r="C8" s="172"/>
    </row>
    <row r="9" spans="2:5" ht="15.75" x14ac:dyDescent="0.25">
      <c r="B9" s="173" t="s">
        <v>64</v>
      </c>
      <c r="C9" s="173"/>
    </row>
    <row r="10" spans="2:5" ht="15.75" x14ac:dyDescent="0.25">
      <c r="B10" s="173" t="s">
        <v>0</v>
      </c>
      <c r="C10" s="173"/>
      <c r="E10" s="3"/>
    </row>
    <row r="11" spans="2:5" hidden="1" x14ac:dyDescent="0.25">
      <c r="B11" s="175"/>
      <c r="C11" s="175"/>
      <c r="E11" s="3"/>
    </row>
    <row r="12" spans="2:5" ht="18.75" x14ac:dyDescent="0.25">
      <c r="B12" s="172" t="s">
        <v>1</v>
      </c>
      <c r="C12" s="172"/>
      <c r="E12" s="3"/>
    </row>
    <row r="13" spans="2:5" ht="18.75" x14ac:dyDescent="0.3">
      <c r="B13" s="173" t="s">
        <v>145</v>
      </c>
      <c r="C13" s="173"/>
      <c r="E13" s="2"/>
    </row>
    <row r="14" spans="2:5" x14ac:dyDescent="0.25">
      <c r="B14" s="174" t="s">
        <v>110</v>
      </c>
      <c r="C14" s="174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190199.14</v>
      </c>
    </row>
    <row r="20" spans="2:9" x14ac:dyDescent="0.25">
      <c r="B20" s="10" t="s">
        <v>46</v>
      </c>
      <c r="C20" s="75">
        <f>+'NOTA 2'!D29</f>
        <v>472508.19680000003</v>
      </c>
      <c r="D20" s="16"/>
    </row>
    <row r="21" spans="2:9" x14ac:dyDescent="0.25">
      <c r="B21" s="9" t="s">
        <v>4</v>
      </c>
      <c r="C21" s="17">
        <f>SUM(C19:C20)</f>
        <v>662707.33680000005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11857301.359999999</v>
      </c>
    </row>
    <row r="25" spans="2:9" x14ac:dyDescent="0.25">
      <c r="B25" s="11" t="s">
        <v>43</v>
      </c>
      <c r="C25" s="74">
        <f>+'NOTA 4'!D16</f>
        <v>593182.68000000005</v>
      </c>
    </row>
    <row r="26" spans="2:9" x14ac:dyDescent="0.25">
      <c r="B26" s="12" t="s">
        <v>6</v>
      </c>
      <c r="C26" s="6">
        <f>SUM(C24:C25)</f>
        <v>12450484.039999999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'!N78</f>
        <v>276935</v>
      </c>
      <c r="I29" s="5"/>
    </row>
    <row r="30" spans="2:9" x14ac:dyDescent="0.25">
      <c r="B30" s="9" t="s">
        <v>62</v>
      </c>
      <c r="C30" s="17">
        <f>SUM(C29)</f>
        <v>276935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13390126.376799999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5'!K18</f>
        <v>97468.89</v>
      </c>
    </row>
    <row r="37" spans="2:3" x14ac:dyDescent="0.25">
      <c r="B37" s="14" t="s">
        <v>73</v>
      </c>
      <c r="C37" s="16">
        <f>SUM(C36)</f>
        <v>97468.89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13292657.486799998</v>
      </c>
    </row>
    <row r="45" spans="2:3" x14ac:dyDescent="0.25">
      <c r="B45" s="14" t="s">
        <v>11</v>
      </c>
      <c r="C45" s="16">
        <f>SUM(C44+0)</f>
        <v>13292657.486799998</v>
      </c>
    </row>
    <row r="47" spans="2:3" x14ac:dyDescent="0.25">
      <c r="B47" s="76" t="s">
        <v>12</v>
      </c>
      <c r="C47" s="77">
        <f>SUM(C37+C45)</f>
        <v>13390126.376799999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93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D36" sqref="D36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6" t="s">
        <v>0</v>
      </c>
      <c r="C9" s="176"/>
    </row>
    <row r="10" spans="2:24" ht="18.75" x14ac:dyDescent="0.3">
      <c r="B10" s="177" t="s">
        <v>53</v>
      </c>
      <c r="C10" s="177"/>
      <c r="I10" s="14"/>
    </row>
    <row r="11" spans="2:24" ht="18.75" x14ac:dyDescent="0.3">
      <c r="B11" s="177" t="s">
        <v>146</v>
      </c>
      <c r="C11" s="177"/>
    </row>
    <row r="12" spans="2:24" ht="18.75" x14ac:dyDescent="0.3">
      <c r="B12" s="177" t="s">
        <v>55</v>
      </c>
      <c r="C12" s="177"/>
    </row>
    <row r="13" spans="2:24" ht="18.75" x14ac:dyDescent="0.3">
      <c r="B13" s="178" t="s">
        <v>52</v>
      </c>
      <c r="C13" s="177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148</v>
      </c>
      <c r="C18" s="40">
        <v>160199.14000000001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149</v>
      </c>
      <c r="C21" s="54">
        <f>SUM(C18:C20)</f>
        <v>190199.14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81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82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4" zoomScale="80" zoomScaleNormal="80" workbookViewId="0">
      <selection activeCell="C26" sqref="C2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80" t="s">
        <v>0</v>
      </c>
      <c r="C7" s="180"/>
      <c r="D7" s="180"/>
    </row>
    <row r="8" spans="2:21" ht="18.75" x14ac:dyDescent="0.3">
      <c r="B8" s="177" t="s">
        <v>88</v>
      </c>
      <c r="C8" s="177"/>
      <c r="D8" s="177"/>
    </row>
    <row r="9" spans="2:21" ht="18.75" x14ac:dyDescent="0.3">
      <c r="B9" s="177" t="s">
        <v>147</v>
      </c>
      <c r="C9" s="177"/>
      <c r="D9" s="177"/>
    </row>
    <row r="10" spans="2:21" ht="18.75" x14ac:dyDescent="0.3">
      <c r="B10" s="177" t="s">
        <v>55</v>
      </c>
      <c r="C10" s="177"/>
      <c r="D10" s="177"/>
    </row>
    <row r="11" spans="2:21" ht="18.75" x14ac:dyDescent="0.3">
      <c r="B11" s="178" t="s">
        <v>70</v>
      </c>
      <c r="C11" s="177"/>
      <c r="D11" s="177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150</v>
      </c>
      <c r="C15" s="39"/>
      <c r="D15" s="58">
        <v>499719.34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79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151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152</v>
      </c>
      <c r="C21" s="42"/>
      <c r="D21" s="59">
        <f>+D15+C18</f>
        <v>499719.34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80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153</v>
      </c>
      <c r="C25" s="164">
        <f>+INVENTARIO!L55</f>
        <v>27211.143199999995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95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9" t="s">
        <v>154</v>
      </c>
      <c r="C29" s="179"/>
      <c r="D29" s="137">
        <f>+D21-C25</f>
        <v>472508.19680000003</v>
      </c>
      <c r="G29" s="29"/>
      <c r="H29" s="16"/>
      <c r="I29" s="29"/>
      <c r="J29" s="16"/>
      <c r="K29" s="16"/>
    </row>
    <row r="30" spans="2:11" ht="21" customHeight="1" x14ac:dyDescent="0.25">
      <c r="B30" s="179"/>
      <c r="C30" s="179"/>
      <c r="D30" s="137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81</v>
      </c>
      <c r="C38" s="61"/>
      <c r="G38" s="29"/>
      <c r="H38" s="29"/>
      <c r="I38" s="29"/>
      <c r="J38" s="16"/>
      <c r="K38" s="16"/>
    </row>
    <row r="39" spans="2:11" x14ac:dyDescent="0.25">
      <c r="B39" s="70" t="s">
        <v>82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" zoomScaleNormal="100" workbookViewId="0">
      <selection activeCell="O63" sqref="O63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8.140625" customWidth="1"/>
    <col min="14" max="14" width="20.28515625" bestFit="1" customWidth="1"/>
    <col min="15" max="15" width="5.28515625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4" t="s">
        <v>0</v>
      </c>
      <c r="H4" s="184"/>
      <c r="I4" s="184"/>
      <c r="J4" s="184"/>
      <c r="K4" s="184"/>
      <c r="L4" s="184"/>
      <c r="M4" s="14"/>
      <c r="N4" s="14"/>
      <c r="O4" s="14"/>
    </row>
    <row r="5" spans="7:15" x14ac:dyDescent="0.25">
      <c r="G5" s="174" t="s">
        <v>35</v>
      </c>
      <c r="H5" s="174"/>
      <c r="I5" s="174"/>
      <c r="J5" s="174"/>
      <c r="K5" s="174"/>
      <c r="L5" s="174"/>
    </row>
    <row r="6" spans="7:15" x14ac:dyDescent="0.25">
      <c r="G6" s="174" t="s">
        <v>146</v>
      </c>
      <c r="H6" s="174"/>
      <c r="I6" s="174"/>
      <c r="J6" s="174"/>
      <c r="K6" s="174"/>
      <c r="L6" s="174"/>
    </row>
    <row r="7" spans="7:15" x14ac:dyDescent="0.25">
      <c r="G7" s="185" t="s">
        <v>50</v>
      </c>
      <c r="H7" s="185"/>
      <c r="I7" s="185"/>
      <c r="J7" s="185"/>
      <c r="K7" s="185"/>
      <c r="L7" s="185"/>
      <c r="M7" s="135"/>
      <c r="N7" s="135"/>
    </row>
    <row r="10" spans="7:15" x14ac:dyDescent="0.25">
      <c r="I10" s="182" t="s">
        <v>114</v>
      </c>
      <c r="J10" s="183"/>
      <c r="K10" s="183"/>
      <c r="L10" s="183"/>
    </row>
    <row r="11" spans="7:15" x14ac:dyDescent="0.25">
      <c r="G11" s="181" t="s">
        <v>78</v>
      </c>
      <c r="H11" s="181"/>
      <c r="I11" s="78" t="s">
        <v>16</v>
      </c>
      <c r="J11" s="78" t="s">
        <v>15</v>
      </c>
      <c r="L11" s="78" t="s">
        <v>13</v>
      </c>
    </row>
    <row r="12" spans="7:15" x14ac:dyDescent="0.25">
      <c r="G12" s="181" t="s">
        <v>32</v>
      </c>
      <c r="H12" s="181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98</v>
      </c>
      <c r="K13" s="57"/>
      <c r="L13" s="61" t="s">
        <v>112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86" t="s">
        <v>14</v>
      </c>
      <c r="M19" s="187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74" t="s">
        <v>32</v>
      </c>
      <c r="I21" s="174"/>
      <c r="J21" s="174"/>
      <c r="K21" s="27">
        <v>404099.66</v>
      </c>
      <c r="L21" s="20" t="s">
        <v>90</v>
      </c>
      <c r="M21" s="20" t="s">
        <v>91</v>
      </c>
      <c r="N21" s="85"/>
    </row>
    <row r="22" spans="7:24" hidden="1" x14ac:dyDescent="0.25">
      <c r="G22" s="84"/>
      <c r="H22" s="174" t="s">
        <v>78</v>
      </c>
      <c r="I22" s="174"/>
      <c r="J22" s="174"/>
      <c r="K22" s="27">
        <v>191365.2</v>
      </c>
      <c r="L22" s="20">
        <v>43839</v>
      </c>
      <c r="M22" s="20" t="s">
        <v>92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89" t="s">
        <v>41</v>
      </c>
      <c r="H23" s="190"/>
      <c r="I23" s="190"/>
      <c r="J23" s="190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9" t="s">
        <v>39</v>
      </c>
      <c r="H24" s="190"/>
      <c r="I24" s="190"/>
      <c r="J24" s="190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9" t="s">
        <v>40</v>
      </c>
      <c r="H25" s="190"/>
      <c r="I25" s="190"/>
      <c r="J25" s="190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9" t="s">
        <v>42</v>
      </c>
      <c r="H26" s="190"/>
      <c r="I26" s="190"/>
      <c r="J26" s="190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96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94</v>
      </c>
      <c r="Q45" s="96" t="s">
        <v>97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100</v>
      </c>
      <c r="Q49" s="111" t="s">
        <v>99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6">
        <f>SUM(J70:J81)+SUM(L70:L81)</f>
        <v>581957.19999999995</v>
      </c>
      <c r="P69" t="s">
        <v>113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4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>SUM(J76:J86)+SUM(L76:L86)</f>
        <v>426847.82499999995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0">+L75</f>
        <v>25404.434999999998</v>
      </c>
      <c r="N76" s="16">
        <f>SUM(J77:J87)+SUM(L77:L87)</f>
        <v>376876.8833333333</v>
      </c>
      <c r="P76" t="s">
        <v>116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0"/>
        <v>25404.434999999998</v>
      </c>
      <c r="N77" s="16">
        <f>SUM(J78:J88)+SUM(L78:L88)</f>
        <v>326905.94166666665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0"/>
        <v>25404.434999999998</v>
      </c>
      <c r="N78" s="65">
        <f>SUM(J79:J89)+SUM(L79:L89)</f>
        <v>276935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0"/>
        <v>25404.434999999998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0"/>
        <v>25404.434999999998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0"/>
        <v>25404.434999999998</v>
      </c>
      <c r="P81" s="5"/>
      <c r="Q81" s="64"/>
    </row>
    <row r="82" spans="7:17" x14ac:dyDescent="0.25">
      <c r="G82" s="22"/>
      <c r="H82" s="24"/>
      <c r="I82" s="70"/>
      <c r="J82" s="29"/>
      <c r="L82" s="16">
        <f t="shared" si="10"/>
        <v>25404.434999999998</v>
      </c>
      <c r="P82" s="5"/>
      <c r="Q82" s="64"/>
    </row>
    <row r="83" spans="7:17" x14ac:dyDescent="0.25">
      <c r="G83" s="22"/>
      <c r="H83" s="24"/>
      <c r="I83" s="70"/>
      <c r="J83" s="29"/>
      <c r="L83" s="16">
        <f t="shared" si="10"/>
        <v>25404.434999999998</v>
      </c>
      <c r="P83" s="5"/>
      <c r="Q83" s="64"/>
    </row>
    <row r="84" spans="7:17" x14ac:dyDescent="0.25">
      <c r="G84" s="22"/>
      <c r="H84" s="24"/>
      <c r="I84" s="70"/>
      <c r="J84" s="29"/>
      <c r="L84" s="16">
        <f t="shared" si="10"/>
        <v>25404.434999999998</v>
      </c>
      <c r="P84" s="5"/>
      <c r="Q84" s="64"/>
    </row>
    <row r="85" spans="7:17" x14ac:dyDescent="0.25">
      <c r="G85" s="22"/>
      <c r="H85" s="24"/>
      <c r="I85" s="70"/>
      <c r="J85" s="29"/>
      <c r="L85" s="16">
        <f t="shared" si="10"/>
        <v>25404.434999999998</v>
      </c>
      <c r="Q85" s="64"/>
    </row>
    <row r="86" spans="7:17" x14ac:dyDescent="0.25">
      <c r="G86" s="22"/>
      <c r="H86" s="24"/>
      <c r="I86" s="70"/>
      <c r="J86" s="29"/>
      <c r="L86" s="16">
        <f t="shared" si="10"/>
        <v>25404.434999999998</v>
      </c>
      <c r="Q86" s="64"/>
    </row>
    <row r="87" spans="7:17" x14ac:dyDescent="0.25">
      <c r="H87" s="71" t="s">
        <v>77</v>
      </c>
      <c r="I87" s="71"/>
      <c r="J87" s="71"/>
    </row>
    <row r="88" spans="7:17" x14ac:dyDescent="0.25">
      <c r="H88" s="188" t="s">
        <v>76</v>
      </c>
      <c r="I88" s="188"/>
      <c r="J88" s="188"/>
    </row>
    <row r="89" spans="7:17" x14ac:dyDescent="0.25">
      <c r="H89" s="70"/>
      <c r="I89" s="70"/>
      <c r="J89" s="70"/>
    </row>
    <row r="90" spans="7:17" x14ac:dyDescent="0.25">
      <c r="H90" s="70"/>
      <c r="I90" s="70"/>
      <c r="J90" s="70"/>
    </row>
    <row r="91" spans="7:17" x14ac:dyDescent="0.25">
      <c r="H91" s="70"/>
      <c r="I91" s="70"/>
      <c r="J91" s="70"/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5">
    <mergeCell ref="L19:M19"/>
    <mergeCell ref="H88:J88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6" t="s">
        <v>0</v>
      </c>
      <c r="D5" s="176"/>
      <c r="E5" s="14"/>
      <c r="F5" s="14"/>
      <c r="G5" s="14"/>
      <c r="H5" s="14"/>
      <c r="I5" s="14"/>
      <c r="J5" s="14"/>
      <c r="K5" s="91"/>
    </row>
    <row r="6" spans="3:13" ht="18.75" x14ac:dyDescent="0.3">
      <c r="C6" s="177" t="s">
        <v>56</v>
      </c>
      <c r="D6" s="177"/>
      <c r="K6" s="68"/>
    </row>
    <row r="7" spans="3:13" ht="18.75" x14ac:dyDescent="0.3">
      <c r="C7" s="177" t="s">
        <v>146</v>
      </c>
      <c r="D7" s="177"/>
      <c r="K7" s="68"/>
    </row>
    <row r="8" spans="3:13" ht="18.75" x14ac:dyDescent="0.3">
      <c r="C8" s="178" t="s">
        <v>183</v>
      </c>
      <c r="D8" s="177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f>12450484.04-593182.68</f>
        <v>11857301.359999999</v>
      </c>
      <c r="L15" s="64"/>
      <c r="M15" s="16"/>
    </row>
    <row r="16" spans="3:13" ht="16.5" customHeight="1" x14ac:dyDescent="0.25">
      <c r="C16" s="55" t="s">
        <v>43</v>
      </c>
      <c r="D16" s="67">
        <v>593182.68000000005</v>
      </c>
    </row>
    <row r="17" spans="3:13" ht="21.75" customHeight="1" thickBot="1" x14ac:dyDescent="0.4">
      <c r="C17" s="56" t="s">
        <v>6</v>
      </c>
      <c r="D17" s="104">
        <f>SUM(D15:D16)</f>
        <v>12450484.039999999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89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83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4"/>
  <sheetViews>
    <sheetView zoomScale="85" zoomScaleNormal="85" workbookViewId="0">
      <selection activeCell="I19" sqref="I19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  <col min="13" max="13" width="2.42578125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92" t="s">
        <v>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06"/>
      <c r="N5" s="106"/>
      <c r="O5" s="106"/>
      <c r="P5" s="14"/>
    </row>
    <row r="6" spans="1:16" ht="15.75" x14ac:dyDescent="0.25">
      <c r="A6" s="105"/>
      <c r="B6" s="193" t="s">
        <v>57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05"/>
      <c r="N6" s="105"/>
      <c r="O6" s="105"/>
    </row>
    <row r="7" spans="1:16" ht="15.75" x14ac:dyDescent="0.25">
      <c r="A7" s="105"/>
      <c r="B7" s="192" t="s">
        <v>9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05"/>
      <c r="N7" s="105"/>
      <c r="O7" s="105"/>
    </row>
    <row r="8" spans="1:16" ht="15.75" x14ac:dyDescent="0.25">
      <c r="A8" s="105"/>
      <c r="B8" s="193" t="s">
        <v>146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05"/>
      <c r="N8" s="105"/>
      <c r="O8" s="105"/>
    </row>
    <row r="9" spans="1:16" ht="15.75" x14ac:dyDescent="0.25">
      <c r="A9" s="105"/>
      <c r="B9" s="193" t="s">
        <v>84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05"/>
      <c r="N9" s="105"/>
      <c r="O9" s="105"/>
    </row>
    <row r="10" spans="1:16" ht="15.75" customHeight="1" x14ac:dyDescent="0.25">
      <c r="A10" s="105"/>
      <c r="B10" s="194" t="s">
        <v>87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9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103</v>
      </c>
      <c r="E15" s="116" t="s">
        <v>68</v>
      </c>
      <c r="F15" s="116" t="s">
        <v>65</v>
      </c>
      <c r="G15" s="117" t="s">
        <v>101</v>
      </c>
      <c r="H15" s="117" t="s">
        <v>102</v>
      </c>
      <c r="I15" s="118" t="s">
        <v>109</v>
      </c>
      <c r="J15" s="118" t="s">
        <v>104</v>
      </c>
      <c r="K15" s="119" t="s">
        <v>105</v>
      </c>
      <c r="L15" s="119" t="s">
        <v>106</v>
      </c>
      <c r="M15" s="105"/>
      <c r="N15" s="105"/>
      <c r="O15" s="105"/>
    </row>
    <row r="16" spans="1:16" ht="15.75" x14ac:dyDescent="0.25">
      <c r="A16" s="105"/>
      <c r="B16" s="108">
        <v>1</v>
      </c>
      <c r="C16" s="130" t="s">
        <v>155</v>
      </c>
      <c r="D16" s="130" t="s">
        <v>156</v>
      </c>
      <c r="E16" s="132" t="s">
        <v>157</v>
      </c>
      <c r="F16" s="120" t="s">
        <v>158</v>
      </c>
      <c r="G16" s="140" t="s">
        <v>159</v>
      </c>
      <c r="H16" s="144" t="s">
        <v>160</v>
      </c>
      <c r="I16" s="138">
        <v>25000</v>
      </c>
      <c r="J16" s="138">
        <v>0</v>
      </c>
      <c r="K16" s="138">
        <f t="shared" ref="K16:K17" si="0">+I16</f>
        <v>25000</v>
      </c>
      <c r="L16" s="139" t="s">
        <v>111</v>
      </c>
      <c r="M16" s="105"/>
      <c r="N16" s="105"/>
      <c r="O16" s="105"/>
    </row>
    <row r="17" spans="1:15" ht="15.75" x14ac:dyDescent="0.25">
      <c r="A17" s="105"/>
      <c r="B17" s="108">
        <v>2</v>
      </c>
      <c r="C17" s="130" t="s">
        <v>118</v>
      </c>
      <c r="D17" s="130" t="s">
        <v>161</v>
      </c>
      <c r="E17" s="131" t="s">
        <v>115</v>
      </c>
      <c r="F17" s="120" t="s">
        <v>162</v>
      </c>
      <c r="G17" s="141" t="s">
        <v>117</v>
      </c>
      <c r="H17" s="144" t="s">
        <v>163</v>
      </c>
      <c r="I17" s="138">
        <v>72468.89</v>
      </c>
      <c r="J17" s="138">
        <v>0</v>
      </c>
      <c r="K17" s="138">
        <f t="shared" si="0"/>
        <v>72468.89</v>
      </c>
      <c r="L17" s="139" t="s">
        <v>111</v>
      </c>
      <c r="M17" s="105"/>
      <c r="N17" s="105"/>
      <c r="O17" s="105"/>
    </row>
    <row r="18" spans="1:15" ht="16.5" thickBot="1" x14ac:dyDescent="0.3">
      <c r="A18" s="105"/>
      <c r="B18" s="191"/>
      <c r="C18" s="191"/>
      <c r="D18" s="191"/>
      <c r="E18" s="191"/>
      <c r="F18" s="108"/>
      <c r="G18" s="107"/>
      <c r="H18" s="107"/>
      <c r="I18" s="121">
        <f>SUM(I16:I17)</f>
        <v>97468.89</v>
      </c>
      <c r="J18" s="121">
        <f>SUM(J16:J17)</f>
        <v>0</v>
      </c>
      <c r="K18" s="121">
        <f>SUM(K16:K17)</f>
        <v>97468.89</v>
      </c>
      <c r="L18" s="121">
        <f>SUM(L16:L17)</f>
        <v>0</v>
      </c>
      <c r="M18" s="105"/>
      <c r="N18" s="105"/>
      <c r="O18" s="105"/>
    </row>
    <row r="19" spans="1:15" ht="17.25" thickTop="1" thickBot="1" x14ac:dyDescent="0.3">
      <c r="A19" s="105"/>
      <c r="B19" s="109"/>
      <c r="C19" s="109"/>
      <c r="D19" s="109"/>
      <c r="E19" s="109"/>
      <c r="F19" s="105"/>
      <c r="G19" s="107"/>
      <c r="H19" s="107"/>
      <c r="I19" s="108"/>
      <c r="J19" s="105"/>
      <c r="K19" s="108"/>
      <c r="L19" s="105"/>
      <c r="M19" s="105"/>
      <c r="N19" s="105"/>
      <c r="O19" s="105"/>
    </row>
    <row r="20" spans="1:15" ht="15.75" thickBot="1" x14ac:dyDescent="0.3">
      <c r="A20" s="113"/>
      <c r="B20" s="127" t="s">
        <v>107</v>
      </c>
      <c r="C20" s="128"/>
      <c r="D20" s="122"/>
      <c r="E20" s="123"/>
      <c r="F20" s="113"/>
      <c r="G20" s="113"/>
      <c r="H20" s="105"/>
      <c r="I20" s="108"/>
      <c r="J20" s="105"/>
      <c r="K20" s="108"/>
      <c r="L20" s="105"/>
      <c r="M20" s="105"/>
      <c r="N20" s="105"/>
      <c r="O20" s="105"/>
    </row>
    <row r="21" spans="1:15" ht="15.75" thickBot="1" x14ac:dyDescent="0.3">
      <c r="A21" s="113"/>
      <c r="B21" s="124" t="s">
        <v>108</v>
      </c>
      <c r="C21" s="125"/>
      <c r="D21" s="125"/>
      <c r="E21" s="126"/>
      <c r="F21" s="113"/>
      <c r="G21" s="113"/>
      <c r="H21" s="105"/>
      <c r="I21" s="108"/>
      <c r="J21" s="105"/>
      <c r="K21" s="108"/>
      <c r="L21" s="112"/>
      <c r="M21" s="105"/>
      <c r="N21" s="105"/>
      <c r="O21" s="105"/>
    </row>
    <row r="22" spans="1:15" x14ac:dyDescent="0.25">
      <c r="A22" s="113"/>
      <c r="B22" s="113"/>
      <c r="C22" s="113"/>
      <c r="D22" s="113"/>
      <c r="E22" s="113"/>
      <c r="F22" s="113"/>
      <c r="G22" s="113"/>
      <c r="H22" s="105"/>
      <c r="I22" s="108"/>
      <c r="J22" s="105"/>
      <c r="K22" s="108"/>
      <c r="L22" s="112"/>
      <c r="M22" s="105"/>
      <c r="N22" s="105"/>
      <c r="O22" s="105"/>
    </row>
    <row r="23" spans="1:15" x14ac:dyDescent="0.25">
      <c r="A23" s="113"/>
      <c r="B23" s="113"/>
      <c r="C23" s="113"/>
      <c r="D23" s="113"/>
      <c r="E23" s="113"/>
      <c r="F23" s="113"/>
      <c r="G23" s="113"/>
      <c r="H23" s="105"/>
      <c r="I23" s="108"/>
      <c r="J23" s="105"/>
      <c r="K23" s="108"/>
      <c r="L23" s="105"/>
      <c r="M23" s="105"/>
      <c r="N23" s="105"/>
      <c r="O23" s="105"/>
    </row>
    <row r="24" spans="1:15" x14ac:dyDescent="0.25">
      <c r="A24" s="113"/>
      <c r="B24" s="113"/>
      <c r="C24" s="113"/>
      <c r="D24" s="113"/>
      <c r="E24" s="113"/>
      <c r="F24" s="113"/>
      <c r="G24" s="113"/>
      <c r="H24" s="105"/>
      <c r="I24" s="108"/>
      <c r="J24" s="105"/>
      <c r="K24" s="108"/>
      <c r="L24" s="105"/>
      <c r="M24" s="105"/>
      <c r="N24" s="105"/>
      <c r="O24" s="105"/>
    </row>
    <row r="25" spans="1:15" x14ac:dyDescent="0.25">
      <c r="A25" s="113"/>
      <c r="B25" s="113"/>
      <c r="C25" s="113"/>
      <c r="D25" s="113"/>
      <c r="E25" s="113"/>
      <c r="F25" s="113"/>
      <c r="G25" s="113"/>
      <c r="H25" s="105"/>
      <c r="I25" s="108"/>
      <c r="J25" s="105"/>
      <c r="K25" s="108"/>
      <c r="L25" s="105"/>
      <c r="M25" s="105"/>
      <c r="N25" s="105"/>
      <c r="O25" s="105"/>
    </row>
    <row r="26" spans="1:15" x14ac:dyDescent="0.25">
      <c r="A26" s="113"/>
      <c r="B26" s="113"/>
      <c r="C26" s="113"/>
      <c r="D26" s="113"/>
      <c r="E26" s="146"/>
      <c r="F26" s="113"/>
      <c r="G26" s="113"/>
      <c r="H26" s="105"/>
      <c r="I26" s="108"/>
      <c r="J26" s="105"/>
      <c r="K26" s="108"/>
      <c r="L26" s="105"/>
      <c r="M26" s="105"/>
      <c r="N26" s="105"/>
      <c r="O26" s="105"/>
    </row>
    <row r="27" spans="1:15" x14ac:dyDescent="0.25">
      <c r="A27" s="113"/>
      <c r="B27" s="113"/>
      <c r="C27" s="113"/>
      <c r="D27" s="113"/>
      <c r="E27" s="146"/>
      <c r="F27" s="113"/>
      <c r="G27" s="113"/>
      <c r="H27" s="105"/>
      <c r="I27" s="108"/>
      <c r="J27" s="105"/>
      <c r="K27" s="108"/>
      <c r="L27" s="105"/>
      <c r="M27" s="105"/>
      <c r="N27" s="105"/>
      <c r="O27" s="105"/>
    </row>
    <row r="28" spans="1:15" x14ac:dyDescent="0.25">
      <c r="A28" s="113"/>
      <c r="B28" s="113"/>
      <c r="C28" s="113"/>
      <c r="D28" s="113"/>
      <c r="E28" s="146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x14ac:dyDescent="0.25">
      <c r="A29" s="113"/>
      <c r="B29" s="113"/>
      <c r="C29" s="113"/>
      <c r="D29" s="113"/>
      <c r="E29" s="146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46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46"/>
      <c r="F31" s="147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13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7" x14ac:dyDescent="0.25">
      <c r="A33" s="114"/>
      <c r="B33" s="114"/>
      <c r="C33" s="114"/>
      <c r="D33" s="114"/>
      <c r="E33" s="114"/>
      <c r="F33" s="114"/>
      <c r="G33" s="114"/>
    </row>
    <row r="34" spans="1:7" x14ac:dyDescent="0.25">
      <c r="A34" s="114"/>
      <c r="B34" s="114"/>
      <c r="C34" s="114"/>
      <c r="D34" s="114"/>
      <c r="E34" s="114"/>
      <c r="F34" s="114"/>
      <c r="G34" s="114"/>
    </row>
  </sheetData>
  <mergeCells count="7">
    <mergeCell ref="B18:E18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J26" sqref="J26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80" t="s">
        <v>0</v>
      </c>
      <c r="C5" s="180"/>
      <c r="D5" s="180"/>
      <c r="E5" s="180"/>
      <c r="F5" s="180"/>
      <c r="G5" s="180"/>
      <c r="H5" s="32"/>
      <c r="I5" s="14"/>
      <c r="J5" s="14"/>
      <c r="K5" s="14"/>
      <c r="L5" s="14"/>
      <c r="M5" s="14"/>
      <c r="N5" s="14"/>
    </row>
    <row r="6" spans="2:14" ht="15.75" x14ac:dyDescent="0.25">
      <c r="B6" s="195" t="s">
        <v>57</v>
      </c>
      <c r="C6" s="195"/>
      <c r="D6" s="195"/>
      <c r="E6" s="195"/>
      <c r="F6" s="195"/>
      <c r="G6" s="195"/>
      <c r="H6" s="33"/>
    </row>
    <row r="7" spans="2:14" ht="15.75" x14ac:dyDescent="0.25">
      <c r="B7" s="180" t="s">
        <v>9</v>
      </c>
      <c r="C7" s="180"/>
      <c r="D7" s="180"/>
      <c r="E7" s="180"/>
      <c r="F7" s="180"/>
      <c r="G7" s="180"/>
      <c r="H7" s="33"/>
    </row>
    <row r="8" spans="2:14" ht="15.75" x14ac:dyDescent="0.25">
      <c r="B8" s="195" t="s">
        <v>145</v>
      </c>
      <c r="C8" s="195"/>
      <c r="D8" s="195"/>
      <c r="E8" s="195"/>
      <c r="F8" s="195"/>
      <c r="G8" s="195"/>
      <c r="H8" s="33"/>
    </row>
    <row r="9" spans="2:14" ht="15.75" x14ac:dyDescent="0.25">
      <c r="B9" s="195" t="s">
        <v>85</v>
      </c>
      <c r="C9" s="195"/>
      <c r="D9" s="195"/>
      <c r="E9" s="195"/>
      <c r="F9" s="195"/>
      <c r="G9" s="195"/>
      <c r="H9" s="33"/>
    </row>
    <row r="10" spans="2:14" ht="15.75" x14ac:dyDescent="0.25">
      <c r="B10" s="185" t="s">
        <v>86</v>
      </c>
      <c r="C10" s="185"/>
      <c r="D10" s="185"/>
      <c r="E10" s="185"/>
      <c r="F10" s="185"/>
      <c r="G10" s="185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81</v>
      </c>
      <c r="C28" s="70"/>
      <c r="D28" s="70"/>
      <c r="E28" s="70"/>
      <c r="F28" s="33"/>
    </row>
    <row r="29" spans="2:8" x14ac:dyDescent="0.25">
      <c r="B29" s="70" t="s">
        <v>82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DE1D-7541-472F-9F92-E73D1C3108E6}">
  <sheetPr>
    <tabColor rgb="FF92D050"/>
    <pageSetUpPr fitToPage="1"/>
  </sheetPr>
  <dimension ref="B2:N128"/>
  <sheetViews>
    <sheetView topLeftCell="B13" workbookViewId="0">
      <selection activeCell="M37" sqref="M37"/>
    </sheetView>
  </sheetViews>
  <sheetFormatPr defaultColWidth="19.140625" defaultRowHeight="15" x14ac:dyDescent="0.25"/>
  <cols>
    <col min="1" max="1" width="0" hidden="1" customWidth="1"/>
    <col min="2" max="2" width="19.140625" style="145"/>
    <col min="3" max="3" width="15" customWidth="1"/>
    <col min="4" max="4" width="34.28515625" style="25" bestFit="1" customWidth="1"/>
    <col min="5" max="5" width="12.28515625" style="25" bestFit="1" customWidth="1"/>
    <col min="6" max="6" width="10.28515625" style="25" bestFit="1" customWidth="1"/>
    <col min="7" max="7" width="15.85546875" bestFit="1" customWidth="1"/>
    <col min="8" max="8" width="22.28515625" customWidth="1"/>
    <col min="9" max="9" width="12.5703125" style="142" customWidth="1"/>
    <col min="10" max="10" width="18" bestFit="1" customWidth="1"/>
    <col min="11" max="11" width="19" style="142" customWidth="1"/>
    <col min="12" max="12" width="16" style="142" customWidth="1"/>
  </cols>
  <sheetData>
    <row r="2" spans="2:12" x14ac:dyDescent="0.25">
      <c r="G2" s="165"/>
    </row>
    <row r="3" spans="2:12" x14ac:dyDescent="0.25">
      <c r="B3" s="148"/>
      <c r="C3" s="149"/>
      <c r="D3" s="149"/>
      <c r="E3" s="149"/>
      <c r="F3" s="196" t="s">
        <v>182</v>
      </c>
      <c r="G3" s="196"/>
      <c r="H3" s="196"/>
      <c r="I3" s="196"/>
      <c r="J3" s="150"/>
      <c r="K3" s="151"/>
      <c r="L3" s="152"/>
    </row>
    <row r="4" spans="2:12" x14ac:dyDescent="0.25">
      <c r="B4" s="148" t="s">
        <v>14</v>
      </c>
      <c r="C4" s="149" t="s">
        <v>120</v>
      </c>
      <c r="D4" s="149" t="s">
        <v>121</v>
      </c>
      <c r="E4" s="149" t="s">
        <v>122</v>
      </c>
      <c r="F4" s="149" t="s">
        <v>123</v>
      </c>
      <c r="G4" s="149" t="s">
        <v>124</v>
      </c>
      <c r="H4" s="153" t="s">
        <v>125</v>
      </c>
      <c r="I4" s="152" t="s">
        <v>126</v>
      </c>
      <c r="J4" s="149" t="s">
        <v>127</v>
      </c>
      <c r="K4" s="152" t="s">
        <v>128</v>
      </c>
      <c r="L4" s="152" t="s">
        <v>129</v>
      </c>
    </row>
    <row r="5" spans="2:12" x14ac:dyDescent="0.25">
      <c r="B5" s="154">
        <v>44968</v>
      </c>
      <c r="C5" s="155">
        <f>+[1]Existencia!$C$89</f>
        <v>1086</v>
      </c>
      <c r="D5" s="49" t="str">
        <f>+[1]Existencia!$D$89</f>
        <v>Sharpie negro</v>
      </c>
      <c r="E5" s="133" t="s">
        <v>130</v>
      </c>
      <c r="F5" s="156">
        <v>1</v>
      </c>
      <c r="G5" s="133" t="s">
        <v>137</v>
      </c>
      <c r="H5" s="49" t="s">
        <v>164</v>
      </c>
      <c r="I5" s="157">
        <f>+[1]Existencia!$I$89</f>
        <v>59</v>
      </c>
      <c r="J5" s="158">
        <f t="shared" ref="J5:J28" si="0">+F5*I5</f>
        <v>59</v>
      </c>
      <c r="K5" s="159">
        <f t="shared" ref="K5:K26" si="1">+J5*0.18</f>
        <v>10.62</v>
      </c>
      <c r="L5" s="159">
        <f t="shared" ref="L5:L28" si="2">+J5+K5</f>
        <v>69.62</v>
      </c>
    </row>
    <row r="6" spans="2:12" x14ac:dyDescent="0.25">
      <c r="B6" s="154">
        <v>44968</v>
      </c>
      <c r="C6" s="155">
        <f>+C5</f>
        <v>1086</v>
      </c>
      <c r="D6" s="49" t="str">
        <f>+D5</f>
        <v>Sharpie negro</v>
      </c>
      <c r="E6" s="133" t="s">
        <v>130</v>
      </c>
      <c r="F6" s="156">
        <v>1</v>
      </c>
      <c r="G6" s="133" t="s">
        <v>137</v>
      </c>
      <c r="H6" s="49" t="s">
        <v>136</v>
      </c>
      <c r="I6" s="157">
        <f>+I5</f>
        <v>59</v>
      </c>
      <c r="J6" s="158">
        <f t="shared" si="0"/>
        <v>59</v>
      </c>
      <c r="K6" s="159">
        <f t="shared" si="1"/>
        <v>10.62</v>
      </c>
      <c r="L6" s="159">
        <f t="shared" si="2"/>
        <v>69.62</v>
      </c>
    </row>
    <row r="7" spans="2:12" x14ac:dyDescent="0.25">
      <c r="B7" s="154">
        <v>44968</v>
      </c>
      <c r="C7" s="155">
        <f>+[1]Existencia!$C$106</f>
        <v>1103</v>
      </c>
      <c r="D7" s="49" t="str">
        <f>+[1]Existencia!$D$106</f>
        <v>Pilas AA paquete de 4</v>
      </c>
      <c r="E7" s="133" t="s">
        <v>130</v>
      </c>
      <c r="F7" s="156">
        <v>1</v>
      </c>
      <c r="G7" s="133" t="s">
        <v>137</v>
      </c>
      <c r="H7" s="49" t="s">
        <v>165</v>
      </c>
      <c r="I7" s="157">
        <f>+[1]Existencia!$I$106</f>
        <v>218</v>
      </c>
      <c r="J7" s="158">
        <f t="shared" si="0"/>
        <v>218</v>
      </c>
      <c r="K7" s="159">
        <f t="shared" si="1"/>
        <v>39.24</v>
      </c>
      <c r="L7" s="159">
        <f t="shared" si="2"/>
        <v>257.24</v>
      </c>
    </row>
    <row r="8" spans="2:12" x14ac:dyDescent="0.25">
      <c r="B8" s="154">
        <v>44968</v>
      </c>
      <c r="C8" s="155">
        <f>+[1]Existencia!$C$105</f>
        <v>1101</v>
      </c>
      <c r="D8" s="49" t="str">
        <f>+[1]Existencia!$D$105</f>
        <v>Pilas AA paquete de 2/1</v>
      </c>
      <c r="E8" s="133" t="s">
        <v>130</v>
      </c>
      <c r="F8" s="156">
        <v>2</v>
      </c>
      <c r="G8" s="133" t="s">
        <v>137</v>
      </c>
      <c r="H8" s="49" t="s">
        <v>166</v>
      </c>
      <c r="I8" s="157">
        <f>+[1]Existencia!$I$105</f>
        <v>118</v>
      </c>
      <c r="J8" s="158">
        <f t="shared" si="0"/>
        <v>236</v>
      </c>
      <c r="K8" s="159">
        <f t="shared" si="1"/>
        <v>42.48</v>
      </c>
      <c r="L8" s="159">
        <f t="shared" si="2"/>
        <v>278.48</v>
      </c>
    </row>
    <row r="9" spans="2:12" x14ac:dyDescent="0.25">
      <c r="B9" s="154">
        <v>45118</v>
      </c>
      <c r="C9" s="155">
        <f>+[1]Existencia!$C$186</f>
        <v>2174</v>
      </c>
      <c r="D9" s="49" t="str">
        <f>+[1]Existencia!$D$186</f>
        <v>(3) Vasos de papel No. 7</v>
      </c>
      <c r="E9" s="133" t="s">
        <v>138</v>
      </c>
      <c r="F9" s="156">
        <v>7</v>
      </c>
      <c r="G9" s="133" t="s">
        <v>133</v>
      </c>
      <c r="H9" s="49" t="s">
        <v>167</v>
      </c>
      <c r="I9" s="157">
        <f>+[1]Existencia!$I$186</f>
        <v>90</v>
      </c>
      <c r="J9" s="158">
        <f t="shared" si="0"/>
        <v>630</v>
      </c>
      <c r="K9" s="159">
        <f t="shared" si="1"/>
        <v>113.39999999999999</v>
      </c>
      <c r="L9" s="159">
        <f t="shared" si="2"/>
        <v>743.4</v>
      </c>
    </row>
    <row r="10" spans="2:12" x14ac:dyDescent="0.25">
      <c r="B10" s="154">
        <v>45118</v>
      </c>
      <c r="C10" s="155">
        <f>+[1]Existencia!$C$122</f>
        <v>1125</v>
      </c>
      <c r="D10" s="49" t="str">
        <f>+[1]Existencia!$D$122</f>
        <v>Carpetas vinyl 3"</v>
      </c>
      <c r="E10" s="133" t="s">
        <v>130</v>
      </c>
      <c r="F10" s="156">
        <v>1</v>
      </c>
      <c r="G10" s="133" t="s">
        <v>137</v>
      </c>
      <c r="H10" s="49" t="s">
        <v>136</v>
      </c>
      <c r="I10" s="157">
        <f>+[1]Existencia!$I$122</f>
        <v>288.14</v>
      </c>
      <c r="J10" s="158">
        <f t="shared" si="0"/>
        <v>288.14</v>
      </c>
      <c r="K10" s="159">
        <f t="shared" si="1"/>
        <v>51.865199999999994</v>
      </c>
      <c r="L10" s="159">
        <f t="shared" si="2"/>
        <v>340.0052</v>
      </c>
    </row>
    <row r="11" spans="2:12" x14ac:dyDescent="0.25">
      <c r="B11" s="154">
        <v>45149</v>
      </c>
      <c r="C11" s="155">
        <f>+C30</f>
        <v>2062</v>
      </c>
      <c r="D11" s="49" t="str">
        <f>+D30</f>
        <v xml:space="preserve">(2)Papel Bond 81/2 X11 </v>
      </c>
      <c r="E11" s="133" t="s">
        <v>168</v>
      </c>
      <c r="F11" s="156">
        <v>7</v>
      </c>
      <c r="G11" s="133" t="s">
        <v>139</v>
      </c>
      <c r="H11" s="49" t="s">
        <v>140</v>
      </c>
      <c r="I11" s="157">
        <f>+[1]Existencia!$I$8</f>
        <v>320</v>
      </c>
      <c r="J11" s="158">
        <f t="shared" si="0"/>
        <v>2240</v>
      </c>
      <c r="K11" s="159">
        <f t="shared" si="1"/>
        <v>403.2</v>
      </c>
      <c r="L11" s="159">
        <f t="shared" si="2"/>
        <v>2643.2</v>
      </c>
    </row>
    <row r="12" spans="2:12" x14ac:dyDescent="0.25">
      <c r="B12" s="154">
        <v>45180</v>
      </c>
      <c r="C12" s="155">
        <f>+C48</f>
        <v>2042</v>
      </c>
      <c r="D12" s="49" t="str">
        <f>+D48</f>
        <v>Guantes para limpieza</v>
      </c>
      <c r="E12" s="133" t="s">
        <v>141</v>
      </c>
      <c r="F12" s="156">
        <v>1</v>
      </c>
      <c r="G12" s="133" t="s">
        <v>137</v>
      </c>
      <c r="H12" s="49" t="s">
        <v>169</v>
      </c>
      <c r="I12" s="157">
        <f>+[1]Existencia!$I$224</f>
        <v>95</v>
      </c>
      <c r="J12" s="158">
        <f t="shared" si="0"/>
        <v>95</v>
      </c>
      <c r="K12" s="159">
        <f t="shared" si="1"/>
        <v>17.099999999999998</v>
      </c>
      <c r="L12" s="159">
        <f t="shared" si="2"/>
        <v>112.1</v>
      </c>
    </row>
    <row r="13" spans="2:12" x14ac:dyDescent="0.25">
      <c r="B13" s="154">
        <v>45180</v>
      </c>
      <c r="C13" s="155">
        <f>+[1]Existencia!$C$145</f>
        <v>1153</v>
      </c>
      <c r="D13" s="49" t="str">
        <f>+[1]Existencia!$D$145</f>
        <v>Pegamento en Barra</v>
      </c>
      <c r="E13" s="133" t="s">
        <v>130</v>
      </c>
      <c r="F13" s="156">
        <v>2</v>
      </c>
      <c r="G13" s="133" t="s">
        <v>137</v>
      </c>
      <c r="H13" s="49" t="s">
        <v>136</v>
      </c>
      <c r="I13" s="157">
        <f>+[1]Existencia!$I$145</f>
        <v>111</v>
      </c>
      <c r="J13" s="158">
        <f t="shared" si="0"/>
        <v>222</v>
      </c>
      <c r="K13" s="159">
        <f t="shared" si="1"/>
        <v>39.96</v>
      </c>
      <c r="L13" s="159">
        <f t="shared" si="2"/>
        <v>261.95999999999998</v>
      </c>
    </row>
    <row r="14" spans="2:12" x14ac:dyDescent="0.25">
      <c r="B14" s="154">
        <v>45180</v>
      </c>
      <c r="C14" s="155">
        <f>+[1]Existencia!$C$214</f>
        <v>2118</v>
      </c>
      <c r="D14" s="49" t="str">
        <f>+[1]Existencia!$D$214</f>
        <v>(2) Desinfectante/ambientador</v>
      </c>
      <c r="E14" s="133" t="s">
        <v>141</v>
      </c>
      <c r="F14" s="156">
        <v>3</v>
      </c>
      <c r="G14" s="133" t="s">
        <v>137</v>
      </c>
      <c r="H14" s="49" t="s">
        <v>169</v>
      </c>
      <c r="I14" s="157">
        <f>+[1]Existencia!$I$214</f>
        <v>230</v>
      </c>
      <c r="J14" s="158">
        <f t="shared" si="0"/>
        <v>690</v>
      </c>
      <c r="K14" s="159">
        <f t="shared" si="1"/>
        <v>124.19999999999999</v>
      </c>
      <c r="L14" s="159">
        <f t="shared" si="2"/>
        <v>814.2</v>
      </c>
    </row>
    <row r="15" spans="2:12" x14ac:dyDescent="0.25">
      <c r="B15" s="154" t="s">
        <v>170</v>
      </c>
      <c r="C15" s="155">
        <f>+[1]Existencia!$C$150</f>
        <v>2136</v>
      </c>
      <c r="D15" s="49" t="str">
        <f>+[1]Existencia!$D$150</f>
        <v>(2) Agendas Annual</v>
      </c>
      <c r="E15" s="133" t="s">
        <v>130</v>
      </c>
      <c r="F15" s="156">
        <v>1</v>
      </c>
      <c r="G15" s="133" t="s">
        <v>137</v>
      </c>
      <c r="H15" s="49" t="s">
        <v>165</v>
      </c>
      <c r="I15" s="157">
        <f>+[1]Existencia!$I$150</f>
        <v>525</v>
      </c>
      <c r="J15" s="158">
        <f t="shared" si="0"/>
        <v>525</v>
      </c>
      <c r="K15" s="159">
        <f t="shared" si="1"/>
        <v>94.5</v>
      </c>
      <c r="L15" s="159">
        <f t="shared" si="2"/>
        <v>619.5</v>
      </c>
    </row>
    <row r="16" spans="2:12" x14ac:dyDescent="0.25">
      <c r="B16" s="154" t="s">
        <v>170</v>
      </c>
      <c r="C16" s="155">
        <f>+[1]Existencia!$C$74</f>
        <v>1074</v>
      </c>
      <c r="D16" s="49" t="str">
        <f>+[1]Existencia!$D$74</f>
        <v xml:space="preserve">Post It Memo Tip 3x5 </v>
      </c>
      <c r="E16" s="133" t="s">
        <v>130</v>
      </c>
      <c r="F16" s="156">
        <v>1</v>
      </c>
      <c r="G16" s="133" t="s">
        <v>137</v>
      </c>
      <c r="H16" s="49" t="s">
        <v>136</v>
      </c>
      <c r="I16" s="157">
        <f>+[1]Existencia!$I$74</f>
        <v>30</v>
      </c>
      <c r="J16" s="158">
        <f t="shared" si="0"/>
        <v>30</v>
      </c>
      <c r="K16" s="159">
        <f t="shared" si="1"/>
        <v>5.3999999999999995</v>
      </c>
      <c r="L16" s="159">
        <f t="shared" si="2"/>
        <v>35.4</v>
      </c>
    </row>
    <row r="17" spans="2:14" x14ac:dyDescent="0.25">
      <c r="B17" s="154" t="s">
        <v>171</v>
      </c>
      <c r="C17" s="155">
        <f>+[1]Existencia!$C$219</f>
        <v>2040</v>
      </c>
      <c r="D17" s="49" t="str">
        <f>+[1]Existencia!$D$219</f>
        <v xml:space="preserve">Lavaplatos liquido </v>
      </c>
      <c r="E17" s="133" t="s">
        <v>141</v>
      </c>
      <c r="F17" s="156">
        <v>2</v>
      </c>
      <c r="G17" s="133" t="s">
        <v>137</v>
      </c>
      <c r="H17" s="49" t="s">
        <v>167</v>
      </c>
      <c r="I17" s="157">
        <f>+[1]Existencia!$I$219</f>
        <v>190</v>
      </c>
      <c r="J17" s="158">
        <f t="shared" si="0"/>
        <v>380</v>
      </c>
      <c r="K17" s="159">
        <f t="shared" si="1"/>
        <v>68.399999999999991</v>
      </c>
      <c r="L17" s="159">
        <f t="shared" si="2"/>
        <v>448.4</v>
      </c>
    </row>
    <row r="18" spans="2:14" x14ac:dyDescent="0.25">
      <c r="B18" s="154" t="s">
        <v>143</v>
      </c>
      <c r="C18" s="155">
        <f>+[1]Existencia!$C$239</f>
        <v>2159</v>
      </c>
      <c r="D18" s="49" t="str">
        <f>+[1]Existencia!$D$239</f>
        <v>(3) Papel dispensador</v>
      </c>
      <c r="E18" s="133" t="s">
        <v>132</v>
      </c>
      <c r="F18" s="156">
        <v>4</v>
      </c>
      <c r="G18" s="133" t="s">
        <v>137</v>
      </c>
      <c r="H18" s="49" t="s">
        <v>167</v>
      </c>
      <c r="I18" s="157">
        <f>+[1]Existencia!$I$239</f>
        <v>93</v>
      </c>
      <c r="J18" s="158">
        <f t="shared" si="0"/>
        <v>372</v>
      </c>
      <c r="K18" s="159">
        <f t="shared" si="1"/>
        <v>66.959999999999994</v>
      </c>
      <c r="L18" s="159">
        <f t="shared" si="2"/>
        <v>438.96</v>
      </c>
    </row>
    <row r="19" spans="2:14" x14ac:dyDescent="0.25">
      <c r="B19" s="154" t="s">
        <v>143</v>
      </c>
      <c r="C19" s="155">
        <f>+[1]Existencia!$C$196</f>
        <v>2172</v>
      </c>
      <c r="D19" s="49" t="str">
        <f>+[1]Existencia!$D$196</f>
        <v>(4) servilleta</v>
      </c>
      <c r="E19" s="133" t="s">
        <v>132</v>
      </c>
      <c r="F19" s="156">
        <v>5</v>
      </c>
      <c r="G19" s="133" t="s">
        <v>133</v>
      </c>
      <c r="H19" s="49" t="s">
        <v>167</v>
      </c>
      <c r="I19" s="157">
        <f>+[1]Existencia!$I$196</f>
        <v>98</v>
      </c>
      <c r="J19" s="158">
        <f t="shared" si="0"/>
        <v>490</v>
      </c>
      <c r="K19" s="159">
        <f t="shared" si="1"/>
        <v>88.2</v>
      </c>
      <c r="L19" s="159">
        <f t="shared" si="2"/>
        <v>578.20000000000005</v>
      </c>
    </row>
    <row r="20" spans="2:14" x14ac:dyDescent="0.25">
      <c r="B20" s="154" t="s">
        <v>143</v>
      </c>
      <c r="C20" s="155">
        <f>+[1]Existencia!$C$171</f>
        <v>2141</v>
      </c>
      <c r="D20" s="49" t="str">
        <f>+[1]Existencia!$D$171</f>
        <v>(3)Servilletas C-Fold</v>
      </c>
      <c r="E20" s="133" t="s">
        <v>132</v>
      </c>
      <c r="F20" s="156">
        <v>10</v>
      </c>
      <c r="G20" s="133" t="s">
        <v>133</v>
      </c>
      <c r="H20" s="49" t="s">
        <v>167</v>
      </c>
      <c r="I20" s="157">
        <f>+[1]Existencia!$I$171</f>
        <v>74</v>
      </c>
      <c r="J20" s="158">
        <f t="shared" si="0"/>
        <v>740</v>
      </c>
      <c r="K20" s="159">
        <f t="shared" si="1"/>
        <v>133.19999999999999</v>
      </c>
      <c r="L20" s="159">
        <f t="shared" si="2"/>
        <v>873.2</v>
      </c>
    </row>
    <row r="21" spans="2:14" x14ac:dyDescent="0.25">
      <c r="B21" s="154" t="s">
        <v>143</v>
      </c>
      <c r="C21" s="155">
        <f>+C50</f>
        <v>1070</v>
      </c>
      <c r="D21" s="49" t="str">
        <f>+D50</f>
        <v>Memoria USB16GB</v>
      </c>
      <c r="E21" s="133" t="s">
        <v>130</v>
      </c>
      <c r="F21" s="156">
        <v>1</v>
      </c>
      <c r="G21" s="133" t="s">
        <v>137</v>
      </c>
      <c r="H21" s="49" t="s">
        <v>142</v>
      </c>
      <c r="I21" s="157">
        <f>+[1]Existencia!$I$70</f>
        <v>395</v>
      </c>
      <c r="J21" s="158">
        <f t="shared" si="0"/>
        <v>395</v>
      </c>
      <c r="K21" s="159">
        <f t="shared" si="1"/>
        <v>71.099999999999994</v>
      </c>
      <c r="L21" s="159">
        <f t="shared" si="2"/>
        <v>466.1</v>
      </c>
    </row>
    <row r="22" spans="2:14" x14ac:dyDescent="0.25">
      <c r="B22" s="154" t="s">
        <v>172</v>
      </c>
      <c r="C22" s="155">
        <f>+[1]Existencia!$C$78</f>
        <v>1077</v>
      </c>
      <c r="D22" s="49" t="str">
        <f>+[1]Existencia!$D$78</f>
        <v>Post It Mini Memo Tip 1 1/2x2 (pequeño)</v>
      </c>
      <c r="E22" s="133" t="s">
        <v>130</v>
      </c>
      <c r="F22" s="156">
        <v>3</v>
      </c>
      <c r="G22" s="133" t="s">
        <v>137</v>
      </c>
      <c r="H22" s="49" t="s">
        <v>164</v>
      </c>
      <c r="I22" s="157">
        <f>+[1]Existencia!$I$78</f>
        <v>23.25</v>
      </c>
      <c r="J22" s="158">
        <f t="shared" si="0"/>
        <v>69.75</v>
      </c>
      <c r="K22" s="159">
        <f t="shared" si="1"/>
        <v>12.555</v>
      </c>
      <c r="L22" s="159">
        <f t="shared" si="2"/>
        <v>82.305000000000007</v>
      </c>
      <c r="M22" s="133"/>
    </row>
    <row r="23" spans="2:14" x14ac:dyDescent="0.25">
      <c r="B23" s="154" t="s">
        <v>172</v>
      </c>
      <c r="C23" s="155">
        <f>+[1]Existencia!$C$78</f>
        <v>1077</v>
      </c>
      <c r="D23" s="49" t="str">
        <f>+D22</f>
        <v>Post It Mini Memo Tip 1 1/2x2 (pequeño)</v>
      </c>
      <c r="E23" s="133" t="s">
        <v>130</v>
      </c>
      <c r="F23" s="156">
        <v>9</v>
      </c>
      <c r="G23" s="133" t="s">
        <v>137</v>
      </c>
      <c r="H23" s="49" t="s">
        <v>166</v>
      </c>
      <c r="I23" s="157">
        <f>+I22</f>
        <v>23.25</v>
      </c>
      <c r="J23" s="158">
        <f t="shared" si="0"/>
        <v>209.25</v>
      </c>
      <c r="K23" s="159">
        <f t="shared" si="1"/>
        <v>37.664999999999999</v>
      </c>
      <c r="L23" s="159">
        <f t="shared" si="2"/>
        <v>246.91499999999999</v>
      </c>
    </row>
    <row r="24" spans="2:14" x14ac:dyDescent="0.25">
      <c r="B24" s="154" t="s">
        <v>173</v>
      </c>
      <c r="C24" s="155">
        <f>+[1]Existencia!$C$217</f>
        <v>2119</v>
      </c>
      <c r="D24" s="49" t="str">
        <f>+[1]Existencia!$D$217</f>
        <v>(2) Esponja de fregar</v>
      </c>
      <c r="E24" s="133" t="s">
        <v>141</v>
      </c>
      <c r="F24" s="156">
        <v>2</v>
      </c>
      <c r="G24" s="133" t="s">
        <v>137</v>
      </c>
      <c r="H24" s="49" t="s">
        <v>167</v>
      </c>
      <c r="I24" s="157">
        <f>+[1]Existencia!$I$217</f>
        <v>105</v>
      </c>
      <c r="J24" s="158">
        <f t="shared" si="0"/>
        <v>210</v>
      </c>
      <c r="K24" s="159">
        <f t="shared" si="1"/>
        <v>37.799999999999997</v>
      </c>
      <c r="L24" s="159">
        <f t="shared" si="2"/>
        <v>247.8</v>
      </c>
    </row>
    <row r="25" spans="2:14" x14ac:dyDescent="0.25">
      <c r="B25" s="154" t="s">
        <v>144</v>
      </c>
      <c r="C25" s="155">
        <f>+[1]Existencia!$C$160</f>
        <v>2009</v>
      </c>
      <c r="D25" s="49" t="str">
        <f>+[1]Existencia!$D$160</f>
        <v>Agua de 16 onz</v>
      </c>
      <c r="E25" s="133" t="s">
        <v>134</v>
      </c>
      <c r="F25" s="156">
        <v>20</v>
      </c>
      <c r="G25" s="133" t="s">
        <v>137</v>
      </c>
      <c r="H25" s="49" t="s">
        <v>167</v>
      </c>
      <c r="I25" s="157">
        <f>+[1]Existencia!$I$160</f>
        <v>12</v>
      </c>
      <c r="J25" s="158">
        <f t="shared" si="0"/>
        <v>240</v>
      </c>
      <c r="K25" s="159">
        <v>0</v>
      </c>
      <c r="L25" s="159">
        <f t="shared" si="2"/>
        <v>240</v>
      </c>
    </row>
    <row r="26" spans="2:14" x14ac:dyDescent="0.25">
      <c r="B26" s="154" t="s">
        <v>144</v>
      </c>
      <c r="C26" s="155">
        <f>+[1]Existencia!$C$124</f>
        <v>1126</v>
      </c>
      <c r="D26" s="49" t="str">
        <f>+[1]Existencia!$D$124</f>
        <v>Carpetas vinyl 4"</v>
      </c>
      <c r="E26" s="133" t="s">
        <v>130</v>
      </c>
      <c r="F26" s="156">
        <v>1</v>
      </c>
      <c r="G26" s="133" t="s">
        <v>137</v>
      </c>
      <c r="H26" s="49" t="s">
        <v>174</v>
      </c>
      <c r="I26" s="157">
        <f>+[1]Existencia!$I$124</f>
        <v>330.1</v>
      </c>
      <c r="J26" s="158">
        <f t="shared" si="0"/>
        <v>330.1</v>
      </c>
      <c r="K26" s="159">
        <f t="shared" si="1"/>
        <v>59.417999999999999</v>
      </c>
      <c r="L26" s="159">
        <f t="shared" si="2"/>
        <v>389.51800000000003</v>
      </c>
    </row>
    <row r="27" spans="2:14" x14ac:dyDescent="0.25">
      <c r="B27" s="154" t="s">
        <v>144</v>
      </c>
      <c r="C27" s="155">
        <f>+[1]Existencia!$C$45</f>
        <v>1038</v>
      </c>
      <c r="D27" s="160" t="str">
        <f>+[1]Existencia!$D$45</f>
        <v>Lapiceros Talbot Azul</v>
      </c>
      <c r="E27" s="133" t="s">
        <v>130</v>
      </c>
      <c r="F27" s="156">
        <v>1</v>
      </c>
      <c r="G27" s="133" t="s">
        <v>137</v>
      </c>
      <c r="H27" s="49" t="s">
        <v>174</v>
      </c>
      <c r="I27" s="157">
        <f>+[1]Existencia!$I$45</f>
        <v>6.3</v>
      </c>
      <c r="J27" s="158">
        <f t="shared" si="0"/>
        <v>6.3</v>
      </c>
      <c r="K27" s="159">
        <v>0</v>
      </c>
      <c r="L27" s="159">
        <f t="shared" si="2"/>
        <v>6.3</v>
      </c>
      <c r="N27" s="133"/>
    </row>
    <row r="28" spans="2:14" x14ac:dyDescent="0.25">
      <c r="B28" s="154" t="s">
        <v>144</v>
      </c>
      <c r="C28" s="155">
        <f>+[1]Existencia!$C$45</f>
        <v>1038</v>
      </c>
      <c r="D28" s="160" t="str">
        <f>+[1]Existencia!$D$45</f>
        <v>Lapiceros Talbot Azul</v>
      </c>
      <c r="E28" s="133" t="s">
        <v>130</v>
      </c>
      <c r="F28" s="156">
        <v>1</v>
      </c>
      <c r="G28" s="133" t="s">
        <v>137</v>
      </c>
      <c r="H28" s="49" t="s">
        <v>136</v>
      </c>
      <c r="I28" s="157">
        <f>+I27</f>
        <v>6.3</v>
      </c>
      <c r="J28" s="158">
        <f t="shared" si="0"/>
        <v>6.3</v>
      </c>
      <c r="K28" s="159">
        <v>0</v>
      </c>
      <c r="L28" s="159">
        <f t="shared" si="2"/>
        <v>6.3</v>
      </c>
    </row>
    <row r="29" spans="2:14" x14ac:dyDescent="0.25">
      <c r="B29" s="154" t="s">
        <v>144</v>
      </c>
      <c r="C29" s="155">
        <f>+[1]Existencia!$C$8</f>
        <v>2062</v>
      </c>
      <c r="D29" s="49" t="str">
        <f>+[1]Existencia!$D$8</f>
        <v xml:space="preserve">(2)Papel Bond 81/2 X11 </v>
      </c>
      <c r="E29" s="133" t="s">
        <v>168</v>
      </c>
      <c r="F29" s="156">
        <v>1</v>
      </c>
      <c r="G29" s="133" t="s">
        <v>139</v>
      </c>
      <c r="H29" s="49" t="s">
        <v>140</v>
      </c>
      <c r="I29" s="157">
        <f>+[1]Existencia!$I$8</f>
        <v>320</v>
      </c>
      <c r="J29" s="158">
        <f>+F29*I29</f>
        <v>320</v>
      </c>
      <c r="K29" s="159">
        <f>+J29*0.18</f>
        <v>57.599999999999994</v>
      </c>
      <c r="L29" s="159">
        <f>+J29+K29</f>
        <v>377.6</v>
      </c>
    </row>
    <row r="30" spans="2:14" x14ac:dyDescent="0.25">
      <c r="B30" s="154" t="s">
        <v>175</v>
      </c>
      <c r="C30" s="155">
        <f>+C29</f>
        <v>2062</v>
      </c>
      <c r="D30" s="49" t="str">
        <f>+D29</f>
        <v xml:space="preserve">(2)Papel Bond 81/2 X11 </v>
      </c>
      <c r="E30" s="133" t="s">
        <v>168</v>
      </c>
      <c r="F30" s="156">
        <v>2</v>
      </c>
      <c r="G30" s="133" t="str">
        <f>+G29</f>
        <v>RESMA</v>
      </c>
      <c r="H30" s="49" t="str">
        <f>+H5</f>
        <v>CAMILA</v>
      </c>
      <c r="I30" s="157">
        <f>+I29</f>
        <v>320</v>
      </c>
      <c r="J30" s="158">
        <f t="shared" ref="J30:J54" si="3">+F30*I30</f>
        <v>640</v>
      </c>
      <c r="K30" s="159">
        <f t="shared" ref="K30:K54" si="4">+J30*0.18</f>
        <v>115.19999999999999</v>
      </c>
      <c r="L30" s="159">
        <f t="shared" ref="L30:L54" si="5">+J30+K30</f>
        <v>755.2</v>
      </c>
    </row>
    <row r="31" spans="2:14" x14ac:dyDescent="0.25">
      <c r="B31" s="154" t="s">
        <v>175</v>
      </c>
      <c r="C31" s="155">
        <f>+[1]Existencia!$C$231</f>
        <v>2122</v>
      </c>
      <c r="D31" s="49" t="str">
        <f>+[1]Existencia!$D$231</f>
        <v>(2) Platos deschables No.6</v>
      </c>
      <c r="E31" s="133" t="s">
        <v>138</v>
      </c>
      <c r="F31" s="156">
        <v>2</v>
      </c>
      <c r="G31" s="133" t="s">
        <v>133</v>
      </c>
      <c r="H31" s="49" t="s">
        <v>169</v>
      </c>
      <c r="I31" s="157">
        <f>+[1]Existencia!$I$231</f>
        <v>102</v>
      </c>
      <c r="J31" s="158">
        <f t="shared" si="3"/>
        <v>204</v>
      </c>
      <c r="K31" s="159">
        <f>+J31*0.18</f>
        <v>36.72</v>
      </c>
      <c r="L31" s="159">
        <f t="shared" si="5"/>
        <v>240.72</v>
      </c>
    </row>
    <row r="32" spans="2:14" x14ac:dyDescent="0.25">
      <c r="B32" s="154" t="s">
        <v>175</v>
      </c>
      <c r="C32" s="155">
        <f>+[1]Existencia!$C$228</f>
        <v>2043</v>
      </c>
      <c r="D32" s="49" t="str">
        <f>+[1]Existencia!$D$228</f>
        <v>Cuchara plasticas</v>
      </c>
      <c r="E32" s="133" t="s">
        <v>138</v>
      </c>
      <c r="F32" s="156">
        <v>2</v>
      </c>
      <c r="G32" s="133" t="s">
        <v>133</v>
      </c>
      <c r="H32" s="49" t="s">
        <v>169</v>
      </c>
      <c r="I32" s="157">
        <f>+[1]Existencia!$I$228</f>
        <v>14.3</v>
      </c>
      <c r="J32" s="158">
        <f t="shared" si="3"/>
        <v>28.6</v>
      </c>
      <c r="K32" s="159">
        <f>+J32*0.18</f>
        <v>5.1479999999999997</v>
      </c>
      <c r="L32" s="159">
        <f t="shared" si="5"/>
        <v>33.748000000000005</v>
      </c>
    </row>
    <row r="33" spans="2:12" x14ac:dyDescent="0.25">
      <c r="B33" s="154" t="s">
        <v>176</v>
      </c>
      <c r="C33" s="155">
        <f>+[1]Existencia!$C$156</f>
        <v>2097</v>
      </c>
      <c r="D33" s="49" t="str">
        <f>+[1]Existencia!$D$156</f>
        <v>(2) café santo dmingo</v>
      </c>
      <c r="E33" s="133" t="s">
        <v>134</v>
      </c>
      <c r="F33" s="156">
        <v>20</v>
      </c>
      <c r="G33" s="133" t="s">
        <v>131</v>
      </c>
      <c r="H33" s="49" t="s">
        <v>167</v>
      </c>
      <c r="I33" s="157">
        <f>+[1]Existencia!$I$156</f>
        <v>196</v>
      </c>
      <c r="J33" s="158">
        <f t="shared" si="3"/>
        <v>3920</v>
      </c>
      <c r="K33" s="159">
        <f>+J33*0.16</f>
        <v>627.20000000000005</v>
      </c>
      <c r="L33" s="159">
        <f t="shared" si="5"/>
        <v>4547.2</v>
      </c>
    </row>
    <row r="34" spans="2:12" x14ac:dyDescent="0.25">
      <c r="B34" s="154" t="str">
        <f>+B33</f>
        <v>22/11/2023</v>
      </c>
      <c r="C34" s="155">
        <f>+[1]Existencia!$C$175</f>
        <v>2018</v>
      </c>
      <c r="D34" s="49" t="str">
        <f>+[1]Existencia!$D$175</f>
        <v>Azucar parda</v>
      </c>
      <c r="E34" s="133" t="s">
        <v>134</v>
      </c>
      <c r="F34" s="156">
        <v>2</v>
      </c>
      <c r="G34" s="133" t="s">
        <v>133</v>
      </c>
      <c r="H34" s="49" t="s">
        <v>167</v>
      </c>
      <c r="I34" s="157">
        <f>+[1]Existencia!$I$175</f>
        <v>141</v>
      </c>
      <c r="J34" s="158">
        <f t="shared" si="3"/>
        <v>282</v>
      </c>
      <c r="K34" s="159">
        <f>+J34*0.16</f>
        <v>45.12</v>
      </c>
      <c r="L34" s="159">
        <f t="shared" si="5"/>
        <v>327.12</v>
      </c>
    </row>
    <row r="35" spans="2:12" x14ac:dyDescent="0.25">
      <c r="B35" s="154" t="str">
        <f>+B34</f>
        <v>22/11/2023</v>
      </c>
      <c r="C35" s="155">
        <f>+[1]Existencia!$C$173</f>
        <v>2017</v>
      </c>
      <c r="D35" s="49" t="str">
        <f>+[1]Existencia!$D$173</f>
        <v>Azucar Blanca</v>
      </c>
      <c r="E35" s="133" t="s">
        <v>134</v>
      </c>
      <c r="F35" s="156">
        <v>2</v>
      </c>
      <c r="G35" s="133" t="s">
        <v>133</v>
      </c>
      <c r="H35" s="49" t="s">
        <v>167</v>
      </c>
      <c r="I35" s="157">
        <f>+[1]Existencia!$I$173</f>
        <v>170</v>
      </c>
      <c r="J35" s="158">
        <f t="shared" si="3"/>
        <v>340</v>
      </c>
      <c r="K35" s="159">
        <f>+J35*0.16</f>
        <v>54.4</v>
      </c>
      <c r="L35" s="159">
        <f t="shared" si="5"/>
        <v>394.4</v>
      </c>
    </row>
    <row r="36" spans="2:12" x14ac:dyDescent="0.25">
      <c r="B36" s="154" t="s">
        <v>176</v>
      </c>
      <c r="C36" s="155">
        <f>+[1]Existencia!$C$189</f>
        <v>2165</v>
      </c>
      <c r="D36" s="49" t="str">
        <f>+[1]Existencia!$D$189</f>
        <v>(4) Te Genjibre y limon</v>
      </c>
      <c r="E36" s="133" t="s">
        <v>134</v>
      </c>
      <c r="F36" s="156">
        <v>5</v>
      </c>
      <c r="G36" s="133" t="s">
        <v>133</v>
      </c>
      <c r="H36" s="49" t="s">
        <v>167</v>
      </c>
      <c r="I36" s="157">
        <f>+[1]Existencia!$I$189</f>
        <v>120</v>
      </c>
      <c r="J36" s="158">
        <f t="shared" si="3"/>
        <v>600</v>
      </c>
      <c r="K36" s="159">
        <f t="shared" si="4"/>
        <v>108</v>
      </c>
      <c r="L36" s="159">
        <f t="shared" si="5"/>
        <v>708</v>
      </c>
    </row>
    <row r="37" spans="2:12" x14ac:dyDescent="0.25">
      <c r="B37" s="154" t="str">
        <f>+B36</f>
        <v>22/11/2023</v>
      </c>
      <c r="C37" s="155">
        <f>+[1]Existencia!$C$181</f>
        <v>2107</v>
      </c>
      <c r="D37" s="49" t="str">
        <f>+[1]Existencia!$D$181</f>
        <v>(2)Cremora Nestle 22Onz</v>
      </c>
      <c r="E37" s="133" t="s">
        <v>134</v>
      </c>
      <c r="F37" s="156">
        <v>2</v>
      </c>
      <c r="G37" s="133" t="s">
        <v>137</v>
      </c>
      <c r="H37" s="49" t="s">
        <v>167</v>
      </c>
      <c r="I37" s="157">
        <f>+[1]Existencia!$I$181</f>
        <v>445</v>
      </c>
      <c r="J37" s="158">
        <f t="shared" si="3"/>
        <v>890</v>
      </c>
      <c r="K37" s="159">
        <f t="shared" si="4"/>
        <v>160.19999999999999</v>
      </c>
      <c r="L37" s="159">
        <f t="shared" si="5"/>
        <v>1050.2</v>
      </c>
    </row>
    <row r="38" spans="2:12" x14ac:dyDescent="0.25">
      <c r="B38" s="154" t="s">
        <v>176</v>
      </c>
      <c r="C38" s="155">
        <f>+[1]Existencia!$C$177</f>
        <v>2019</v>
      </c>
      <c r="D38" s="166" t="str">
        <f>+[1]Existencia!$D$177</f>
        <v>Cremora Lite</v>
      </c>
      <c r="E38" s="133" t="s">
        <v>134</v>
      </c>
      <c r="F38" s="156">
        <v>2</v>
      </c>
      <c r="G38" s="133" t="s">
        <v>137</v>
      </c>
      <c r="H38" s="49" t="s">
        <v>167</v>
      </c>
      <c r="I38" s="157">
        <f>+[1]Existencia!$I$177</f>
        <v>320</v>
      </c>
      <c r="J38" s="158">
        <f t="shared" si="3"/>
        <v>640</v>
      </c>
      <c r="K38" s="159">
        <f t="shared" si="4"/>
        <v>115.19999999999999</v>
      </c>
      <c r="L38" s="159">
        <f t="shared" si="5"/>
        <v>755.2</v>
      </c>
    </row>
    <row r="39" spans="2:12" x14ac:dyDescent="0.25">
      <c r="B39" s="154" t="s">
        <v>176</v>
      </c>
      <c r="C39" s="155">
        <f>+[1]Existencia!$C$185</f>
        <v>2161</v>
      </c>
      <c r="D39" s="49" t="str">
        <f>+[1]Existencia!$D$185</f>
        <v>(2) Vasos de papel No. 7</v>
      </c>
      <c r="E39" s="133" t="s">
        <v>138</v>
      </c>
      <c r="F39" s="156">
        <v>7</v>
      </c>
      <c r="G39" s="133" t="s">
        <v>133</v>
      </c>
      <c r="H39" s="49" t="s">
        <v>167</v>
      </c>
      <c r="I39" s="157">
        <f>+[1]Existencia!$I$185</f>
        <v>230</v>
      </c>
      <c r="J39" s="158">
        <f t="shared" si="3"/>
        <v>1610</v>
      </c>
      <c r="K39" s="159">
        <f t="shared" si="4"/>
        <v>289.8</v>
      </c>
      <c r="L39" s="159">
        <f t="shared" si="5"/>
        <v>1899.8</v>
      </c>
    </row>
    <row r="40" spans="2:12" x14ac:dyDescent="0.25">
      <c r="B40" s="154" t="s">
        <v>176</v>
      </c>
      <c r="C40" s="155">
        <f>+[1]Existencia!$C$186</f>
        <v>2174</v>
      </c>
      <c r="D40" s="49" t="str">
        <f>+[1]Existencia!$D$185</f>
        <v>(2) Vasos de papel No. 7</v>
      </c>
      <c r="E40" s="133" t="s">
        <v>138</v>
      </c>
      <c r="F40" s="156">
        <v>1</v>
      </c>
      <c r="G40" s="133" t="s">
        <v>133</v>
      </c>
      <c r="H40" s="49" t="s">
        <v>167</v>
      </c>
      <c r="I40" s="157">
        <f>+[1]Existencia!$I$186</f>
        <v>90</v>
      </c>
      <c r="J40" s="158">
        <f t="shared" si="3"/>
        <v>90</v>
      </c>
      <c r="K40" s="159">
        <f t="shared" si="4"/>
        <v>16.2</v>
      </c>
      <c r="L40" s="159">
        <f t="shared" si="5"/>
        <v>106.2</v>
      </c>
    </row>
    <row r="41" spans="2:12" x14ac:dyDescent="0.25">
      <c r="B41" s="154" t="s">
        <v>176</v>
      </c>
      <c r="C41" s="155">
        <f>+[1]Existencia!$C$191</f>
        <v>2109</v>
      </c>
      <c r="D41" s="49" t="str">
        <f>+[1]Existencia!$D$191</f>
        <v>(2) Vasos plasticos No. 10</v>
      </c>
      <c r="E41" s="133" t="s">
        <v>138</v>
      </c>
      <c r="F41" s="156">
        <v>3</v>
      </c>
      <c r="G41" s="133" t="s">
        <v>133</v>
      </c>
      <c r="H41" s="49" t="s">
        <v>167</v>
      </c>
      <c r="I41" s="157">
        <f>+[1]Existencia!$I$191</f>
        <v>110</v>
      </c>
      <c r="J41" s="158">
        <f t="shared" si="3"/>
        <v>330</v>
      </c>
      <c r="K41" s="159">
        <f t="shared" si="4"/>
        <v>59.4</v>
      </c>
      <c r="L41" s="159">
        <f t="shared" si="5"/>
        <v>389.4</v>
      </c>
    </row>
    <row r="42" spans="2:12" x14ac:dyDescent="0.25">
      <c r="B42" s="154" t="s">
        <v>176</v>
      </c>
      <c r="C42" s="155">
        <f>+[1]Existencia!$C$192</f>
        <v>2175</v>
      </c>
      <c r="D42" s="49" t="str">
        <f>+[1]Existencia!$D$192</f>
        <v>(3) Vasos plasticos No. 10</v>
      </c>
      <c r="E42" s="133" t="s">
        <v>138</v>
      </c>
      <c r="F42" s="156">
        <v>2</v>
      </c>
      <c r="G42" s="133" t="s">
        <v>133</v>
      </c>
      <c r="H42" s="49" t="s">
        <v>167</v>
      </c>
      <c r="I42" s="157">
        <f>+[1]Existencia!$I$192</f>
        <v>87</v>
      </c>
      <c r="J42" s="158">
        <f t="shared" si="3"/>
        <v>174</v>
      </c>
      <c r="K42" s="159">
        <f>+J42*0.18</f>
        <v>31.32</v>
      </c>
      <c r="L42" s="159">
        <f t="shared" si="5"/>
        <v>205.32</v>
      </c>
    </row>
    <row r="43" spans="2:12" x14ac:dyDescent="0.25">
      <c r="B43" s="154" t="s">
        <v>176</v>
      </c>
      <c r="C43" s="155">
        <f>+[1]Existencia!$C$250</f>
        <v>2176</v>
      </c>
      <c r="D43" s="160" t="str">
        <f>+[1]Existencia!$D$250</f>
        <v>(3)Endulzante Splenda</v>
      </c>
      <c r="E43" s="133" t="s">
        <v>134</v>
      </c>
      <c r="F43" s="156">
        <v>1</v>
      </c>
      <c r="G43" s="133" t="s">
        <v>135</v>
      </c>
      <c r="H43" s="49" t="s">
        <v>167</v>
      </c>
      <c r="I43" s="157">
        <f>+[1]Existencia!$I$250</f>
        <v>395</v>
      </c>
      <c r="J43" s="158">
        <f t="shared" si="3"/>
        <v>395</v>
      </c>
      <c r="K43" s="159">
        <f>+J43*0.16</f>
        <v>63.2</v>
      </c>
      <c r="L43" s="159">
        <f t="shared" si="5"/>
        <v>458.2</v>
      </c>
    </row>
    <row r="44" spans="2:12" x14ac:dyDescent="0.25">
      <c r="B44" s="154" t="s">
        <v>176</v>
      </c>
      <c r="C44" s="155">
        <f>+[1]Existencia!$C$251</f>
        <v>2055</v>
      </c>
      <c r="D44" s="49" t="str">
        <f>+[1]Existencia!$D$251</f>
        <v>Endulzante Stivia</v>
      </c>
      <c r="E44" s="133" t="s">
        <v>134</v>
      </c>
      <c r="F44" s="156">
        <v>1</v>
      </c>
      <c r="G44" s="133" t="s">
        <v>135</v>
      </c>
      <c r="H44" s="49" t="s">
        <v>167</v>
      </c>
      <c r="I44" s="157">
        <f>+[1]Existencia!$I$251</f>
        <v>518</v>
      </c>
      <c r="J44" s="158">
        <f t="shared" si="3"/>
        <v>518</v>
      </c>
      <c r="K44" s="159">
        <f>+J44*0.16</f>
        <v>82.88</v>
      </c>
      <c r="L44" s="159">
        <f t="shared" si="5"/>
        <v>600.88</v>
      </c>
    </row>
    <row r="45" spans="2:12" x14ac:dyDescent="0.25">
      <c r="B45" s="154" t="s">
        <v>176</v>
      </c>
      <c r="C45" s="155">
        <f>+[1]Existencia!$C$32</f>
        <v>1025</v>
      </c>
      <c r="D45" s="49" t="str">
        <f>+[1]Existencia!$D$32</f>
        <v>Felpas Azules Uniball Onyx Micro</v>
      </c>
      <c r="E45" s="133" t="s">
        <v>130</v>
      </c>
      <c r="F45" s="156">
        <v>2</v>
      </c>
      <c r="G45" s="133" t="s">
        <v>137</v>
      </c>
      <c r="H45" s="49" t="s">
        <v>177</v>
      </c>
      <c r="I45" s="157">
        <f>+[1]Existencia!$I$32</f>
        <v>39</v>
      </c>
      <c r="J45" s="158">
        <f t="shared" si="3"/>
        <v>78</v>
      </c>
      <c r="K45" s="159">
        <v>0</v>
      </c>
      <c r="L45" s="159">
        <f t="shared" si="5"/>
        <v>78</v>
      </c>
    </row>
    <row r="46" spans="2:12" x14ac:dyDescent="0.25">
      <c r="B46" s="154" t="s">
        <v>178</v>
      </c>
      <c r="C46" s="155">
        <f>+[1]Existencia!$C$120</f>
        <v>1123</v>
      </c>
      <c r="D46" s="49" t="str">
        <f>+[1]Existencia!$D$120</f>
        <v>Carpetas vinyl 1½"</v>
      </c>
      <c r="E46" s="133" t="s">
        <v>130</v>
      </c>
      <c r="F46" s="156">
        <v>6</v>
      </c>
      <c r="G46" s="133" t="s">
        <v>137</v>
      </c>
      <c r="H46" s="49" t="s">
        <v>174</v>
      </c>
      <c r="I46" s="157">
        <f>+[1]Existencia!$I$120</f>
        <v>135</v>
      </c>
      <c r="J46" s="158">
        <f t="shared" si="3"/>
        <v>810</v>
      </c>
      <c r="K46" s="159">
        <f t="shared" si="4"/>
        <v>145.79999999999998</v>
      </c>
      <c r="L46" s="159">
        <f t="shared" si="5"/>
        <v>955.8</v>
      </c>
    </row>
    <row r="47" spans="2:12" x14ac:dyDescent="0.25">
      <c r="B47" s="154" t="s">
        <v>179</v>
      </c>
      <c r="C47" s="155">
        <f>+[1]Existencia!$C$210</f>
        <v>2113</v>
      </c>
      <c r="D47" s="49" t="str">
        <f>+[1]Existencia!$D$210</f>
        <v>(2) Detergente liquido pisos</v>
      </c>
      <c r="E47" s="133" t="s">
        <v>130</v>
      </c>
      <c r="F47" s="156">
        <v>2</v>
      </c>
      <c r="G47" s="133" t="s">
        <v>137</v>
      </c>
      <c r="H47" s="49" t="s">
        <v>167</v>
      </c>
      <c r="I47" s="157">
        <f>+[1]Existencia!$I$210</f>
        <v>330</v>
      </c>
      <c r="J47" s="158">
        <f t="shared" si="3"/>
        <v>660</v>
      </c>
      <c r="K47" s="159">
        <f t="shared" si="4"/>
        <v>118.8</v>
      </c>
      <c r="L47" s="159">
        <f t="shared" si="5"/>
        <v>778.8</v>
      </c>
    </row>
    <row r="48" spans="2:12" x14ac:dyDescent="0.25">
      <c r="B48" s="154" t="str">
        <f>+B47</f>
        <v>27/11/2023</v>
      </c>
      <c r="C48" s="155">
        <f>+[1]Existencia!$C$224</f>
        <v>2042</v>
      </c>
      <c r="D48" s="49" t="str">
        <f>+[1]Existencia!$D$224</f>
        <v>Guantes para limpieza</v>
      </c>
      <c r="E48" s="133" t="s">
        <v>141</v>
      </c>
      <c r="F48" s="156">
        <v>1</v>
      </c>
      <c r="G48" s="133" t="s">
        <v>137</v>
      </c>
      <c r="H48" s="49" t="s">
        <v>167</v>
      </c>
      <c r="I48" s="157">
        <f>+[1]Existencia!$I$224</f>
        <v>95</v>
      </c>
      <c r="J48" s="158">
        <f t="shared" si="3"/>
        <v>95</v>
      </c>
      <c r="K48" s="159">
        <f t="shared" si="4"/>
        <v>17.099999999999998</v>
      </c>
      <c r="L48" s="159">
        <f t="shared" si="5"/>
        <v>112.1</v>
      </c>
    </row>
    <row r="49" spans="2:14" x14ac:dyDescent="0.25">
      <c r="B49" s="154" t="s">
        <v>179</v>
      </c>
      <c r="C49" s="155">
        <f>+[1]Existencia!$C$203</f>
        <v>2110</v>
      </c>
      <c r="D49" s="49" t="str">
        <f>+[1]Existencia!$D$203</f>
        <v>(2) Fundas blancas cocina</v>
      </c>
      <c r="E49" s="133" t="s">
        <v>138</v>
      </c>
      <c r="F49" s="156">
        <v>5</v>
      </c>
      <c r="G49" s="133" t="s">
        <v>133</v>
      </c>
      <c r="H49" s="49" t="s">
        <v>167</v>
      </c>
      <c r="I49" s="157">
        <f>+[1]Existencia!$I$203</f>
        <v>79</v>
      </c>
      <c r="J49" s="158">
        <f t="shared" si="3"/>
        <v>395</v>
      </c>
      <c r="K49" s="159">
        <f t="shared" si="4"/>
        <v>71.099999999999994</v>
      </c>
      <c r="L49" s="159">
        <f t="shared" si="5"/>
        <v>466.1</v>
      </c>
    </row>
    <row r="50" spans="2:14" x14ac:dyDescent="0.25">
      <c r="B50" s="154" t="s">
        <v>119</v>
      </c>
      <c r="C50" s="155">
        <f>+[1]Existencia!$C$70</f>
        <v>1070</v>
      </c>
      <c r="D50" s="49" t="str">
        <f>+[1]Existencia!$D$70</f>
        <v>Memoria USB16GB</v>
      </c>
      <c r="E50" s="133" t="s">
        <v>130</v>
      </c>
      <c r="F50" s="156">
        <v>2</v>
      </c>
      <c r="G50" s="133" t="s">
        <v>133</v>
      </c>
      <c r="H50" s="49" t="s">
        <v>180</v>
      </c>
      <c r="I50" s="157">
        <f>+[1]Existencia!$I$70</f>
        <v>395</v>
      </c>
      <c r="J50" s="158">
        <f t="shared" si="3"/>
        <v>790</v>
      </c>
      <c r="K50" s="159">
        <f t="shared" si="4"/>
        <v>142.19999999999999</v>
      </c>
      <c r="L50" s="159">
        <f t="shared" si="5"/>
        <v>932.2</v>
      </c>
    </row>
    <row r="51" spans="2:14" x14ac:dyDescent="0.25">
      <c r="B51" s="154" t="s">
        <v>155</v>
      </c>
      <c r="C51" s="155">
        <f>+[1]Existencia!$C$93</f>
        <v>1091</v>
      </c>
      <c r="D51" s="49" t="str">
        <f>+[1]Existencia!$D$93</f>
        <v>Clips Billeteros 51mm</v>
      </c>
      <c r="E51" s="133" t="s">
        <v>130</v>
      </c>
      <c r="F51" s="156">
        <v>1</v>
      </c>
      <c r="G51" s="133" t="s">
        <v>135</v>
      </c>
      <c r="H51" s="49" t="s">
        <v>181</v>
      </c>
      <c r="I51" s="157">
        <f>+[1]Existencia!$I$93</f>
        <v>108</v>
      </c>
      <c r="J51" s="158">
        <f t="shared" si="3"/>
        <v>108</v>
      </c>
      <c r="K51" s="159">
        <f t="shared" si="4"/>
        <v>19.439999999999998</v>
      </c>
      <c r="L51" s="159">
        <f t="shared" si="5"/>
        <v>127.44</v>
      </c>
    </row>
    <row r="52" spans="2:14" x14ac:dyDescent="0.25">
      <c r="B52" s="154" t="s">
        <v>118</v>
      </c>
      <c r="C52" s="155">
        <f>+[1]Existencia!$C$150</f>
        <v>2136</v>
      </c>
      <c r="D52" s="49" t="str">
        <f>+[1]Existencia!$D$150</f>
        <v>(2) Agendas Annual</v>
      </c>
      <c r="E52" s="133" t="s">
        <v>130</v>
      </c>
      <c r="F52" s="156">
        <v>1</v>
      </c>
      <c r="G52" s="133" t="s">
        <v>137</v>
      </c>
      <c r="H52" s="49" t="s">
        <v>174</v>
      </c>
      <c r="I52" s="157">
        <f>+[1]Existencia!$I$150</f>
        <v>525</v>
      </c>
      <c r="J52" s="158">
        <f t="shared" si="3"/>
        <v>525</v>
      </c>
      <c r="K52" s="159">
        <f t="shared" si="4"/>
        <v>94.5</v>
      </c>
      <c r="L52" s="159">
        <f t="shared" si="5"/>
        <v>619.5</v>
      </c>
    </row>
    <row r="53" spans="2:14" x14ac:dyDescent="0.25">
      <c r="B53" s="154" t="s">
        <v>118</v>
      </c>
      <c r="C53" s="155">
        <f>+[1]Existencia!$C$45</f>
        <v>1038</v>
      </c>
      <c r="D53" s="160" t="str">
        <f>+[1]Existencia!$D$45</f>
        <v>Lapiceros Talbot Azul</v>
      </c>
      <c r="E53" s="133" t="s">
        <v>130</v>
      </c>
      <c r="F53" s="156">
        <v>1</v>
      </c>
      <c r="G53" s="133" t="s">
        <v>137</v>
      </c>
      <c r="H53" s="49" t="s">
        <v>174</v>
      </c>
      <c r="I53" s="157">
        <f>+[1]Existencia!$I$45</f>
        <v>6.3</v>
      </c>
      <c r="J53" s="158">
        <f t="shared" si="3"/>
        <v>6.3</v>
      </c>
      <c r="K53" s="159">
        <v>0</v>
      </c>
      <c r="L53" s="159">
        <f t="shared" si="5"/>
        <v>6.3</v>
      </c>
    </row>
    <row r="54" spans="2:14" x14ac:dyDescent="0.25">
      <c r="B54" s="154" t="s">
        <v>118</v>
      </c>
      <c r="C54" s="155">
        <f>+[1]Existencia!$C$17</f>
        <v>2074</v>
      </c>
      <c r="D54" s="49" t="str">
        <f>+[1]Existencia!$D$17</f>
        <v xml:space="preserve">(2)Folder 8½ X 11 </v>
      </c>
      <c r="E54" s="133" t="s">
        <v>130</v>
      </c>
      <c r="F54" s="156">
        <v>3</v>
      </c>
      <c r="G54" s="133" t="s">
        <v>137</v>
      </c>
      <c r="H54" s="49" t="s">
        <v>174</v>
      </c>
      <c r="I54" s="157">
        <f>+[1]Existencia!$I$17</f>
        <v>4.8</v>
      </c>
      <c r="J54" s="158">
        <f t="shared" si="3"/>
        <v>14.399999999999999</v>
      </c>
      <c r="K54" s="159">
        <f t="shared" si="4"/>
        <v>2.5919999999999996</v>
      </c>
      <c r="L54" s="159">
        <f t="shared" si="5"/>
        <v>16.991999999999997</v>
      </c>
    </row>
    <row r="55" spans="2:14" ht="15.75" thickBot="1" x14ac:dyDescent="0.3">
      <c r="C55" s="161"/>
      <c r="F55" s="162"/>
      <c r="G55" s="25"/>
      <c r="J55" s="143"/>
      <c r="K55" s="163">
        <f>SUM(K5:K54)</f>
        <v>4007.0031999999997</v>
      </c>
      <c r="L55" s="163">
        <f>SUM(L5:L54)</f>
        <v>27211.143199999995</v>
      </c>
    </row>
    <row r="56" spans="2:14" ht="15.75" thickTop="1" x14ac:dyDescent="0.25">
      <c r="C56" s="167"/>
      <c r="J56" s="143"/>
    </row>
    <row r="57" spans="2:14" x14ac:dyDescent="0.25">
      <c r="C57" s="167"/>
      <c r="J57" s="143"/>
    </row>
    <row r="58" spans="2:14" x14ac:dyDescent="0.25">
      <c r="C58" s="167"/>
      <c r="J58" s="143"/>
    </row>
    <row r="59" spans="2:14" s="142" customFormat="1" x14ac:dyDescent="0.25">
      <c r="B59" s="145"/>
      <c r="C59" s="167"/>
      <c r="D59" s="25"/>
      <c r="E59" s="25"/>
      <c r="F59" s="25"/>
      <c r="G59"/>
      <c r="H59"/>
      <c r="J59" s="143"/>
      <c r="M59"/>
      <c r="N59"/>
    </row>
    <row r="60" spans="2:14" s="142" customFormat="1" x14ac:dyDescent="0.25">
      <c r="B60" s="145"/>
      <c r="C60" s="167"/>
      <c r="D60" s="25"/>
      <c r="E60" s="25"/>
      <c r="F60" s="25"/>
      <c r="G60"/>
      <c r="H60"/>
      <c r="J60" s="143"/>
      <c r="M60"/>
      <c r="N60"/>
    </row>
    <row r="61" spans="2:14" s="142" customFormat="1" x14ac:dyDescent="0.25">
      <c r="B61" s="145"/>
      <c r="C61" s="167"/>
      <c r="D61" s="25"/>
      <c r="E61" s="25"/>
      <c r="F61" s="25"/>
      <c r="G61"/>
      <c r="H61"/>
      <c r="J61" s="143"/>
      <c r="M61"/>
      <c r="N61"/>
    </row>
    <row r="62" spans="2:14" s="142" customFormat="1" x14ac:dyDescent="0.25">
      <c r="B62" s="145"/>
      <c r="C62" s="167"/>
      <c r="D62" s="25"/>
      <c r="E62" s="25"/>
      <c r="F62" s="25"/>
      <c r="G62"/>
      <c r="H62"/>
      <c r="J62" s="143"/>
      <c r="M62"/>
      <c r="N62"/>
    </row>
    <row r="63" spans="2:14" s="142" customFormat="1" x14ac:dyDescent="0.25">
      <c r="B63" s="145"/>
      <c r="C63" s="167"/>
      <c r="D63" s="25"/>
      <c r="E63" s="25"/>
      <c r="F63" s="25"/>
      <c r="G63"/>
      <c r="H63"/>
      <c r="J63" s="143"/>
      <c r="M63"/>
      <c r="N63"/>
    </row>
    <row r="64" spans="2:14" s="142" customFormat="1" x14ac:dyDescent="0.25">
      <c r="B64" s="145"/>
      <c r="C64" s="167"/>
      <c r="D64" s="25"/>
      <c r="E64" s="25"/>
      <c r="F64" s="25"/>
      <c r="G64"/>
      <c r="H64"/>
      <c r="J64" s="143"/>
      <c r="M64"/>
      <c r="N64"/>
    </row>
    <row r="65" spans="2:14" s="142" customFormat="1" x14ac:dyDescent="0.25">
      <c r="B65" s="145"/>
      <c r="C65" s="167"/>
      <c r="D65" s="25"/>
      <c r="E65" s="25"/>
      <c r="F65" s="25"/>
      <c r="G65"/>
      <c r="H65"/>
      <c r="J65" s="143"/>
      <c r="M65"/>
      <c r="N65"/>
    </row>
    <row r="66" spans="2:14" s="142" customFormat="1" x14ac:dyDescent="0.25">
      <c r="B66" s="145"/>
      <c r="C66" s="167"/>
      <c r="D66" s="25"/>
      <c r="E66" s="25"/>
      <c r="F66" s="25"/>
      <c r="G66"/>
      <c r="H66"/>
      <c r="J66" s="143"/>
      <c r="M66"/>
      <c r="N66"/>
    </row>
    <row r="67" spans="2:14" s="142" customFormat="1" x14ac:dyDescent="0.25">
      <c r="B67" s="145"/>
      <c r="C67" s="167"/>
      <c r="D67" s="25"/>
      <c r="E67" s="25"/>
      <c r="F67" s="25"/>
      <c r="G67"/>
      <c r="H67"/>
      <c r="J67" s="143"/>
      <c r="M67"/>
      <c r="N67"/>
    </row>
    <row r="68" spans="2:14" s="142" customFormat="1" x14ac:dyDescent="0.25">
      <c r="B68" s="145"/>
      <c r="C68" s="167"/>
      <c r="D68" s="25"/>
      <c r="E68" s="25"/>
      <c r="F68" s="25"/>
      <c r="G68"/>
      <c r="H68"/>
      <c r="J68" s="143"/>
      <c r="M68"/>
      <c r="N68"/>
    </row>
    <row r="69" spans="2:14" s="142" customFormat="1" x14ac:dyDescent="0.25">
      <c r="B69" s="145"/>
      <c r="C69" s="167"/>
      <c r="D69" s="25"/>
      <c r="E69" s="25"/>
      <c r="F69" s="25"/>
      <c r="G69"/>
      <c r="H69"/>
      <c r="J69" s="143"/>
      <c r="M69"/>
      <c r="N69"/>
    </row>
    <row r="70" spans="2:14" s="142" customFormat="1" x14ac:dyDescent="0.25">
      <c r="B70" s="145"/>
      <c r="C70" s="167"/>
      <c r="D70" s="168"/>
      <c r="E70" s="168"/>
      <c r="F70" s="25"/>
      <c r="G70"/>
      <c r="H70"/>
      <c r="J70" s="143"/>
      <c r="M70"/>
      <c r="N70"/>
    </row>
    <row r="71" spans="2:14" s="142" customFormat="1" x14ac:dyDescent="0.25">
      <c r="B71" s="145"/>
      <c r="C71" s="167"/>
      <c r="D71" s="25"/>
      <c r="E71" s="25"/>
      <c r="F71" s="25"/>
      <c r="G71"/>
      <c r="H71"/>
      <c r="J71" s="143"/>
      <c r="M71"/>
      <c r="N71"/>
    </row>
    <row r="72" spans="2:14" s="142" customFormat="1" x14ac:dyDescent="0.25">
      <c r="B72" s="145"/>
      <c r="C72" s="167"/>
      <c r="D72" s="25"/>
      <c r="E72" s="25"/>
      <c r="F72" s="25"/>
      <c r="G72"/>
      <c r="H72"/>
      <c r="J72" s="143"/>
      <c r="M72"/>
      <c r="N72"/>
    </row>
    <row r="73" spans="2:14" s="142" customFormat="1" x14ac:dyDescent="0.25">
      <c r="B73" s="145"/>
      <c r="C73" s="167"/>
      <c r="D73" s="25"/>
      <c r="E73" s="25"/>
      <c r="F73" s="25"/>
      <c r="G73"/>
      <c r="H73"/>
      <c r="J73" s="143"/>
      <c r="M73"/>
      <c r="N73"/>
    </row>
    <row r="74" spans="2:14" s="142" customFormat="1" x14ac:dyDescent="0.25">
      <c r="B74" s="145"/>
      <c r="C74" s="167"/>
      <c r="D74" s="25"/>
      <c r="E74" s="25"/>
      <c r="F74" s="25"/>
      <c r="G74"/>
      <c r="H74"/>
      <c r="J74" s="143"/>
      <c r="M74"/>
      <c r="N74"/>
    </row>
    <row r="75" spans="2:14" x14ac:dyDescent="0.25">
      <c r="C75" s="167"/>
      <c r="J75" s="143"/>
    </row>
    <row r="76" spans="2:14" x14ac:dyDescent="0.25">
      <c r="C76" s="167"/>
      <c r="J76" s="143"/>
    </row>
    <row r="77" spans="2:14" x14ac:dyDescent="0.25">
      <c r="C77" s="167"/>
      <c r="J77" s="143"/>
    </row>
    <row r="78" spans="2:14" x14ac:dyDescent="0.25">
      <c r="C78" s="167"/>
      <c r="J78" s="143"/>
    </row>
    <row r="79" spans="2:14" x14ac:dyDescent="0.25">
      <c r="C79" s="167"/>
      <c r="J79" s="143"/>
    </row>
    <row r="80" spans="2:14" x14ac:dyDescent="0.25">
      <c r="C80" s="167"/>
      <c r="J80" s="143"/>
    </row>
    <row r="81" spans="3:12" x14ac:dyDescent="0.25">
      <c r="C81" s="167"/>
      <c r="J81" s="143"/>
    </row>
    <row r="82" spans="3:12" x14ac:dyDescent="0.25">
      <c r="C82" s="167"/>
      <c r="J82" s="143"/>
    </row>
    <row r="83" spans="3:12" x14ac:dyDescent="0.25">
      <c r="C83" s="167"/>
      <c r="J83" s="143"/>
    </row>
    <row r="84" spans="3:12" x14ac:dyDescent="0.25">
      <c r="C84" s="167"/>
      <c r="I84" s="169"/>
      <c r="J84" s="143"/>
      <c r="K84" s="169"/>
      <c r="L84" s="169"/>
    </row>
    <row r="85" spans="3:12" x14ac:dyDescent="0.25">
      <c r="C85" s="167"/>
      <c r="J85" s="143"/>
    </row>
    <row r="86" spans="3:12" x14ac:dyDescent="0.25">
      <c r="C86" s="167"/>
      <c r="J86" s="143"/>
    </row>
    <row r="87" spans="3:12" x14ac:dyDescent="0.25">
      <c r="C87" s="167"/>
      <c r="J87" s="143"/>
    </row>
    <row r="88" spans="3:12" x14ac:dyDescent="0.25">
      <c r="C88" s="167"/>
      <c r="J88" s="143"/>
    </row>
    <row r="89" spans="3:12" x14ac:dyDescent="0.25">
      <c r="C89" s="167"/>
      <c r="J89" s="143"/>
    </row>
    <row r="90" spans="3:12" x14ac:dyDescent="0.25">
      <c r="C90" s="167"/>
      <c r="J90" s="143"/>
    </row>
    <row r="91" spans="3:12" x14ac:dyDescent="0.25">
      <c r="C91" s="167"/>
      <c r="J91" s="143"/>
    </row>
    <row r="92" spans="3:12" x14ac:dyDescent="0.25">
      <c r="C92" s="167"/>
      <c r="J92" s="143"/>
    </row>
    <row r="93" spans="3:12" x14ac:dyDescent="0.25">
      <c r="C93" s="167"/>
      <c r="J93" s="143"/>
    </row>
    <row r="94" spans="3:12" x14ac:dyDescent="0.25">
      <c r="C94" s="167"/>
      <c r="J94" s="143"/>
    </row>
    <row r="95" spans="3:12" x14ac:dyDescent="0.25">
      <c r="C95" s="167"/>
      <c r="J95" s="143"/>
    </row>
    <row r="96" spans="3:12" x14ac:dyDescent="0.25">
      <c r="C96" s="167"/>
      <c r="J96" s="143"/>
    </row>
    <row r="97" spans="3:14" x14ac:dyDescent="0.25">
      <c r="C97" s="167"/>
      <c r="J97" s="143"/>
    </row>
    <row r="98" spans="3:14" x14ac:dyDescent="0.25">
      <c r="C98" s="167"/>
      <c r="J98" s="143"/>
    </row>
    <row r="99" spans="3:14" x14ac:dyDescent="0.25">
      <c r="C99" s="167"/>
      <c r="J99" s="143"/>
    </row>
    <row r="100" spans="3:14" x14ac:dyDescent="0.25">
      <c r="C100" s="167"/>
      <c r="J100" s="143"/>
    </row>
    <row r="101" spans="3:14" x14ac:dyDescent="0.25">
      <c r="C101" s="167"/>
      <c r="J101" s="143"/>
    </row>
    <row r="102" spans="3:14" x14ac:dyDescent="0.25">
      <c r="C102" s="167"/>
      <c r="J102" s="143"/>
    </row>
    <row r="103" spans="3:14" x14ac:dyDescent="0.25">
      <c r="C103" s="167"/>
      <c r="J103" s="143"/>
      <c r="K103" s="170"/>
      <c r="L103" s="170"/>
      <c r="N103" s="143"/>
    </row>
    <row r="104" spans="3:14" x14ac:dyDescent="0.25">
      <c r="C104" s="167"/>
      <c r="J104" s="143"/>
    </row>
    <row r="105" spans="3:14" x14ac:dyDescent="0.25">
      <c r="C105" s="167"/>
      <c r="J105" s="143"/>
    </row>
    <row r="106" spans="3:14" x14ac:dyDescent="0.25">
      <c r="C106" s="167"/>
      <c r="J106" s="143"/>
    </row>
    <row r="107" spans="3:14" x14ac:dyDescent="0.25">
      <c r="C107" s="167"/>
      <c r="J107" s="143"/>
    </row>
    <row r="108" spans="3:14" x14ac:dyDescent="0.25">
      <c r="C108" s="167"/>
      <c r="J108" s="143"/>
    </row>
    <row r="109" spans="3:14" x14ac:dyDescent="0.25">
      <c r="C109" s="167"/>
      <c r="J109" s="143"/>
    </row>
    <row r="110" spans="3:14" x14ac:dyDescent="0.25">
      <c r="C110" s="167"/>
      <c r="J110" s="143"/>
    </row>
    <row r="111" spans="3:14" x14ac:dyDescent="0.25">
      <c r="C111" s="167"/>
      <c r="J111" s="143"/>
    </row>
    <row r="112" spans="3:14" x14ac:dyDescent="0.25">
      <c r="C112" s="167"/>
      <c r="J112" s="143"/>
    </row>
    <row r="113" spans="2:14" x14ac:dyDescent="0.25">
      <c r="C113" s="167"/>
      <c r="J113" s="143"/>
    </row>
    <row r="114" spans="2:14" x14ac:dyDescent="0.25">
      <c r="C114" s="167"/>
      <c r="J114" s="143"/>
      <c r="M114" s="143"/>
    </row>
    <row r="115" spans="2:14" x14ac:dyDescent="0.25">
      <c r="C115" s="61"/>
      <c r="J115" s="143"/>
    </row>
    <row r="116" spans="2:14" x14ac:dyDescent="0.25">
      <c r="C116" s="167"/>
      <c r="J116" s="143"/>
    </row>
    <row r="117" spans="2:14" x14ac:dyDescent="0.25">
      <c r="C117" s="167"/>
      <c r="J117" s="143"/>
    </row>
    <row r="118" spans="2:14" x14ac:dyDescent="0.25">
      <c r="C118" s="167"/>
      <c r="J118" s="143"/>
    </row>
    <row r="119" spans="2:14" x14ac:dyDescent="0.25">
      <c r="C119" s="167"/>
      <c r="J119" s="143"/>
    </row>
    <row r="120" spans="2:14" x14ac:dyDescent="0.25">
      <c r="C120" s="167"/>
      <c r="J120" s="143"/>
    </row>
    <row r="121" spans="2:14" x14ac:dyDescent="0.25">
      <c r="C121" s="167"/>
      <c r="J121" s="143"/>
    </row>
    <row r="122" spans="2:14" x14ac:dyDescent="0.25">
      <c r="C122" s="167"/>
      <c r="J122" s="143"/>
    </row>
    <row r="123" spans="2:14" x14ac:dyDescent="0.25">
      <c r="C123" s="167"/>
      <c r="J123" s="143"/>
    </row>
    <row r="124" spans="2:14" x14ac:dyDescent="0.25">
      <c r="C124" s="61"/>
      <c r="J124" s="143"/>
      <c r="L124" s="171"/>
      <c r="N124" s="5"/>
    </row>
    <row r="125" spans="2:14" x14ac:dyDescent="0.25">
      <c r="C125" s="61"/>
      <c r="J125" s="143"/>
    </row>
    <row r="126" spans="2:14" x14ac:dyDescent="0.25">
      <c r="C126" s="61"/>
      <c r="J126" s="143"/>
    </row>
    <row r="127" spans="2:14" x14ac:dyDescent="0.25">
      <c r="C127" s="61"/>
      <c r="J127" s="143"/>
    </row>
    <row r="128" spans="2:14" s="5" customFormat="1" x14ac:dyDescent="0.25">
      <c r="B128" s="145"/>
      <c r="C128"/>
      <c r="D128" s="25"/>
      <c r="E128" s="25"/>
      <c r="F128" s="25"/>
      <c r="G128"/>
      <c r="H128"/>
      <c r="I128" s="142"/>
      <c r="J128" s="143"/>
      <c r="K128" s="142"/>
      <c r="L128" s="142"/>
      <c r="M128"/>
      <c r="N128"/>
    </row>
  </sheetData>
  <mergeCells count="1">
    <mergeCell ref="F3:I3"/>
  </mergeCells>
  <pageMargins left="0.7" right="0.7" top="0.75" bottom="0.75" header="0.3" footer="0.3"/>
  <pageSetup scale="3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2023-12-15T14:27:14Z</cp:lastPrinted>
  <dcterms:created xsi:type="dcterms:W3CDTF">2018-04-17T18:57:16Z</dcterms:created>
  <dcterms:modified xsi:type="dcterms:W3CDTF">2023-12-19T13:51:37Z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