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542" documentId="13_ncr:1_{272474FD-14FB-46C9-A5F4-03F9F094FDA0}" xr6:coauthVersionLast="47" xr6:coauthVersionMax="47" xr10:uidLastSave="{6032A42F-BAB4-42AB-84FD-88181E4F43F8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7" l="1"/>
  <c r="I18" i="7"/>
  <c r="D29" i="9"/>
  <c r="C25" i="9"/>
  <c r="J40" i="18"/>
  <c r="K40" i="18" s="1"/>
  <c r="L40" i="18" s="1"/>
  <c r="D40" i="18"/>
  <c r="C40" i="18"/>
  <c r="I39" i="18"/>
  <c r="J39" i="18" s="1"/>
  <c r="D39" i="18"/>
  <c r="C39" i="18"/>
  <c r="I38" i="18"/>
  <c r="J38" i="18" s="1"/>
  <c r="D38" i="18"/>
  <c r="C38" i="18"/>
  <c r="I37" i="18"/>
  <c r="J37" i="18" s="1"/>
  <c r="D37" i="18"/>
  <c r="C37" i="18"/>
  <c r="I36" i="18"/>
  <c r="J36" i="18" s="1"/>
  <c r="D36" i="18"/>
  <c r="C36" i="18"/>
  <c r="I35" i="18"/>
  <c r="J35" i="18" s="1"/>
  <c r="D35" i="18"/>
  <c r="C35" i="18"/>
  <c r="I34" i="18"/>
  <c r="J34" i="18" s="1"/>
  <c r="D34" i="18"/>
  <c r="C34" i="18"/>
  <c r="I33" i="18"/>
  <c r="J33" i="18" s="1"/>
  <c r="D33" i="18"/>
  <c r="C33" i="18"/>
  <c r="J32" i="18"/>
  <c r="D32" i="18"/>
  <c r="I31" i="18"/>
  <c r="J31" i="18" s="1"/>
  <c r="D31" i="18"/>
  <c r="I30" i="18"/>
  <c r="J30" i="18" s="1"/>
  <c r="D30" i="18"/>
  <c r="C30" i="18"/>
  <c r="I29" i="18"/>
  <c r="J29" i="18" s="1"/>
  <c r="D29" i="18"/>
  <c r="C29" i="18"/>
  <c r="I27" i="18"/>
  <c r="J27" i="18" s="1"/>
  <c r="D27" i="18"/>
  <c r="C27" i="18"/>
  <c r="I26" i="18"/>
  <c r="I28" i="18" s="1"/>
  <c r="J28" i="18" s="1"/>
  <c r="D26" i="18"/>
  <c r="D28" i="18" s="1"/>
  <c r="C26" i="18"/>
  <c r="C28" i="18" s="1"/>
  <c r="I25" i="18"/>
  <c r="J25" i="18" s="1"/>
  <c r="D25" i="18"/>
  <c r="C25" i="18"/>
  <c r="I24" i="18"/>
  <c r="J24" i="18" s="1"/>
  <c r="D24" i="18"/>
  <c r="C24" i="18"/>
  <c r="I23" i="18"/>
  <c r="J23" i="18" s="1"/>
  <c r="D23" i="18"/>
  <c r="C23" i="18"/>
  <c r="I22" i="18"/>
  <c r="J22" i="18" s="1"/>
  <c r="D22" i="18"/>
  <c r="C22" i="18"/>
  <c r="I21" i="18"/>
  <c r="J21" i="18" s="1"/>
  <c r="D21" i="18"/>
  <c r="C21" i="18"/>
  <c r="J20" i="18"/>
  <c r="K20" i="18" s="1"/>
  <c r="I20" i="18"/>
  <c r="D20" i="18"/>
  <c r="C20" i="18"/>
  <c r="I19" i="18"/>
  <c r="J19" i="18" s="1"/>
  <c r="L19" i="18" s="1"/>
  <c r="D19" i="18"/>
  <c r="C19" i="18"/>
  <c r="I18" i="18"/>
  <c r="J18" i="18" s="1"/>
  <c r="D18" i="18"/>
  <c r="C18" i="18"/>
  <c r="I16" i="18"/>
  <c r="J16" i="18" s="1"/>
  <c r="D16" i="18"/>
  <c r="C16" i="18"/>
  <c r="I15" i="18"/>
  <c r="J15" i="18" s="1"/>
  <c r="D15" i="18"/>
  <c r="C15" i="18"/>
  <c r="I14" i="18"/>
  <c r="J14" i="18" s="1"/>
  <c r="D14" i="18"/>
  <c r="D17" i="18" s="1"/>
  <c r="C14" i="18"/>
  <c r="C17" i="18" s="1"/>
  <c r="I13" i="18"/>
  <c r="J13" i="18" s="1"/>
  <c r="D13" i="18"/>
  <c r="C13" i="18"/>
  <c r="I12" i="18"/>
  <c r="J12" i="18" s="1"/>
  <c r="D12" i="18"/>
  <c r="C12" i="18"/>
  <c r="I11" i="18"/>
  <c r="J11" i="18" s="1"/>
  <c r="D11" i="18"/>
  <c r="C11" i="18"/>
  <c r="J10" i="18"/>
  <c r="I10" i="18"/>
  <c r="D10" i="18"/>
  <c r="C10" i="18"/>
  <c r="I9" i="18"/>
  <c r="J9" i="18" s="1"/>
  <c r="D9" i="18"/>
  <c r="C9" i="18"/>
  <c r="I8" i="18"/>
  <c r="J8" i="18" s="1"/>
  <c r="D8" i="18"/>
  <c r="C8" i="18"/>
  <c r="I7" i="18"/>
  <c r="J7" i="18" s="1"/>
  <c r="D7" i="18"/>
  <c r="C7" i="18"/>
  <c r="J6" i="18"/>
  <c r="I6" i="18"/>
  <c r="D6" i="18"/>
  <c r="C6" i="18"/>
  <c r="I17" i="18" l="1"/>
  <c r="J17" i="18" s="1"/>
  <c r="K16" i="18"/>
  <c r="L16" i="18" s="1"/>
  <c r="K21" i="18"/>
  <c r="L21" i="18"/>
  <c r="K38" i="18"/>
  <c r="L38" i="18" s="1"/>
  <c r="K9" i="18"/>
  <c r="L9" i="18" s="1"/>
  <c r="K30" i="18"/>
  <c r="L30" i="18" s="1"/>
  <c r="K17" i="18"/>
  <c r="L17" i="18" s="1"/>
  <c r="L7" i="18"/>
  <c r="K7" i="18"/>
  <c r="K12" i="18"/>
  <c r="L12" i="18" s="1"/>
  <c r="K22" i="18"/>
  <c r="L22" i="18" s="1"/>
  <c r="K27" i="18"/>
  <c r="L27" i="18" s="1"/>
  <c r="K31" i="18"/>
  <c r="L31" i="18" s="1"/>
  <c r="K34" i="18"/>
  <c r="L34" i="18" s="1"/>
  <c r="K39" i="18"/>
  <c r="L39" i="18" s="1"/>
  <c r="K11" i="18"/>
  <c r="L11" i="18" s="1"/>
  <c r="K28" i="18"/>
  <c r="L28" i="18" s="1"/>
  <c r="K15" i="18"/>
  <c r="L15" i="18" s="1"/>
  <c r="K25" i="18"/>
  <c r="L25" i="18"/>
  <c r="K37" i="18"/>
  <c r="L37" i="18" s="1"/>
  <c r="K8" i="18"/>
  <c r="L8" i="18" s="1"/>
  <c r="K13" i="18"/>
  <c r="L13" i="18" s="1"/>
  <c r="L18" i="18"/>
  <c r="K23" i="18"/>
  <c r="L23" i="18" s="1"/>
  <c r="K29" i="18"/>
  <c r="L29" i="18"/>
  <c r="K35" i="18"/>
  <c r="L35" i="18"/>
  <c r="K33" i="18"/>
  <c r="L33" i="18" s="1"/>
  <c r="K24" i="18"/>
  <c r="L24" i="18" s="1"/>
  <c r="L20" i="18"/>
  <c r="J26" i="18"/>
  <c r="K6" i="18"/>
  <c r="K10" i="18"/>
  <c r="L10" i="18" s="1"/>
  <c r="K14" i="18"/>
  <c r="L14" i="18" s="1"/>
  <c r="K18" i="18"/>
  <c r="K32" i="18"/>
  <c r="L32" i="18" s="1"/>
  <c r="K36" i="18"/>
  <c r="L36" i="18" s="1"/>
  <c r="K26" i="18" l="1"/>
  <c r="K41" i="18" s="1"/>
  <c r="L6" i="18"/>
  <c r="L26" i="18" l="1"/>
  <c r="L41" i="18" s="1"/>
  <c r="D15" i="6" l="1"/>
  <c r="C29" i="2"/>
  <c r="N77" i="8"/>
  <c r="N76" i="8"/>
  <c r="N75" i="8"/>
  <c r="K18" i="7" l="1"/>
  <c r="N74" i="8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K17" i="7" l="1"/>
  <c r="L19" i="7" l="1"/>
  <c r="J19" i="7"/>
  <c r="K16" i="7"/>
  <c r="K19" i="7" s="1"/>
  <c r="C36" i="2" s="1"/>
  <c r="J45" i="8" l="1"/>
  <c r="P73" i="8"/>
  <c r="I13" i="8" s="1"/>
  <c r="J70" i="8" s="1"/>
  <c r="P47" i="8"/>
  <c r="Q47" i="8"/>
  <c r="J71" i="8" l="1"/>
  <c r="J72" i="8" l="1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C20" i="2" s="1"/>
  <c r="J76" i="8" l="1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C25" i="2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<sst xmlns="http://schemas.openxmlformats.org/spreadsheetml/2006/main" count="357" uniqueCount="180">
  <si>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</si>
  <si>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</si>
  <si>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</si>
  <si>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</si>
  <si>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</si>
  <si>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</si>
  <si>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</si>
  <si>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</si>
  <si>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</si>
  <si>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</si>
  <si>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</si>
  <si>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</si>
  <si>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</si>
  <si>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</si>
  <si>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</si>
  <si>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</si>
  <si>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</si>
  <si>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</si>
  <si>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</si>
  <si>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</si>
  <si>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</si>
  <si>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</si>
  <si>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</si>
  <si>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</si>
  <si>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</si>
  <si>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</si>
  <si>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</si>
  <si>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</si>
  <si>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</si>
  <si>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</si>
  <si>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</si>
  <si>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</si>
  <si>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</si>
  <si>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</si>
  <si>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</si>
  <si>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</si>
  <si>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</si>
  <si>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</si>
  <si>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</si>
  <si>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</si>
  <si>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</si>
  <si>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</si>
  <si>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</si>
  <si>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</si>
  <si>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</si>
  <si>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</si>
  <si>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</si>
  <si>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</si>
  <si>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</si>
  <si>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</si>
  <si>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</si>
  <si>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</si>
  <si>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</si>
  <si>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</si>
  <si>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</si>
  <si>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</si>
  <si>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</si>
  <si>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</si>
  <si>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</si>
  <si>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</si>
  <si>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</si>
  <si>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</si>
  <si>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</si>
  <si>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</si>
  <si>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</si>
  <si>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</si>
  <si>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</si>
  <si>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</si>
  <si>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</si>
  <si>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</si>
  <si>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</si>
  <si>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</si>
  <si>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</si>
  <si>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</si>
  <si>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</si>
  <si>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</si>
  <si>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</si>
  <si>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</si>
  <si>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</si>
  <si>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</si>
  <si>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</si>
  <si>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</si>
  <si>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</si>
  <si>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</si>
  <si>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</si>
  <si>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</si>
  <si>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</si>
  <si>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</si>
  <si>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</si>
  <si>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</si>
  <si>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</si>
  <si>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</si>
  <si>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</si>
  <si>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</si>
  <si>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</si>
  <si>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</si>
  <si>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</si>
  <si>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</si>
  <si>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</si>
  <si>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</si>
  <si>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</si>
  <si>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</si>
  <si>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</si>
  <si>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</si>
  <si>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</si>
  <si>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</si>
  <si>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</si>
  <si>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</si>
  <si>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</si>
  <si>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</si>
  <si>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</si>
  <si>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</si>
  <si>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</si>
  <si>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</si>
  <si>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</si>
  <si>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</si>
  <si>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101-82124-8</t>
  </si>
  <si>
    <t>POLIZA LANCHAS</t>
  </si>
  <si>
    <t>EDESUR</t>
  </si>
  <si>
    <t>CLARO</t>
  </si>
  <si>
    <t>N/A</t>
  </si>
  <si>
    <t>Al 30 SEPTIEMBRE 2023</t>
  </si>
  <si>
    <t>AL 31 OCTUBRE, 2023</t>
  </si>
  <si>
    <t>Al 31 OCTUBRE 2023</t>
  </si>
  <si>
    <t>DISPONIBILIDAD EN BANCO BALANCE CONCILIACION BANCARIA  AL 31 OCTUBRE 2023</t>
  </si>
  <si>
    <t>TOTAL DISP.  EFECTIVO EN CAJA Y BANCO AL 31/10/2023</t>
  </si>
  <si>
    <t>al 31 OCTUBRE 2023</t>
  </si>
  <si>
    <t>BALANCE FINAL MATERIAL GASTABLE AL 30/09/2023</t>
  </si>
  <si>
    <t>ENTRADAS MES DE OCTUBRE 2023</t>
  </si>
  <si>
    <t>TOTAL DISPONIBILIDAD AL MES DE OCTUBRE 2023</t>
  </si>
  <si>
    <t>SALIDAS MES OCTUBRE 2023</t>
  </si>
  <si>
    <t>TOTAL DISPONIBILIDAD MATERIAL GASTABLE / SUMINISTROS AL 31 OCTUBRE 2023</t>
  </si>
  <si>
    <t>31/10/2023</t>
  </si>
  <si>
    <t>30/11/2023</t>
  </si>
  <si>
    <t>B1500410139</t>
  </si>
  <si>
    <t>ENERGIA CORRESP. A OCT.</t>
  </si>
  <si>
    <t>28/10/2023</t>
  </si>
  <si>
    <t>28/11/2023</t>
  </si>
  <si>
    <t>B1500000158</t>
  </si>
  <si>
    <t>ASESORIA TECNICA EN PROYECTOS</t>
  </si>
  <si>
    <t>130-07451-8</t>
  </si>
  <si>
    <t>25/10/2023</t>
  </si>
  <si>
    <t>25/11/2023</t>
  </si>
  <si>
    <t>PAGO INCENTIVO SISMAP EX-COLABORADORES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</si>
  <si>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</si>
  <si>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</si>
  <si>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</si>
  <si>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</si>
  <si>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</si>
  <si>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</si>
  <si>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</si>
  <si>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</si>
  <si>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</si>
  <si>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</si>
  <si>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2.3.9.2.01</t>
  </si>
  <si>
    <t xml:space="preserve">UNIDAD </t>
  </si>
  <si>
    <t>PILAR</t>
  </si>
  <si>
    <t>2.3.3.2.01</t>
  </si>
  <si>
    <t>PAQUETE</t>
  </si>
  <si>
    <t>COCINA</t>
  </si>
  <si>
    <t>2.3.1.1.01</t>
  </si>
  <si>
    <t>CAJA</t>
  </si>
  <si>
    <t>MARRERO</t>
  </si>
  <si>
    <t>UNIDAD</t>
  </si>
  <si>
    <t>NOVY</t>
  </si>
  <si>
    <t>2.3.5.5.01</t>
  </si>
  <si>
    <t>2.3.31.01</t>
  </si>
  <si>
    <t>RESMA</t>
  </si>
  <si>
    <t>CENTRO DE COPIADO</t>
  </si>
  <si>
    <t>13/10/2023</t>
  </si>
  <si>
    <t>16/10/2023</t>
  </si>
  <si>
    <t>20/10/2023</t>
  </si>
  <si>
    <t>23/10/2023</t>
  </si>
  <si>
    <t>FALDO</t>
  </si>
  <si>
    <t>26/10/2023</t>
  </si>
  <si>
    <t>2.3.9.1.01</t>
  </si>
  <si>
    <t>GALON</t>
  </si>
  <si>
    <t>2.3.9.6.01</t>
  </si>
  <si>
    <t>BRENY</t>
  </si>
  <si>
    <t>SALIDA OCTUBRE 2023 MATERIAL GASTABE DE OFICINA Y LIMPIEZA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</si>
</sst>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8" fillId="8" borderId="0" xfId="0" applyFont="1" applyFill="1"/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 wrapText="1"/>
    </xf>
    <xf numFmtId="44" fontId="0" fillId="0" borderId="0" xfId="2" applyFont="1"/>
    <xf numFmtId="44" fontId="0" fillId="0" borderId="0" xfId="0" applyNumberFormat="1"/>
    <xf numFmtId="0" fontId="6" fillId="8" borderId="0" xfId="0" applyFont="1" applyFill="1" applyAlignment="1">
      <alignment vertical="center"/>
    </xf>
    <xf numFmtId="14" fontId="0" fillId="0" borderId="0" xfId="0" applyNumberFormat="1" applyAlignment="1">
      <alignment horizontal="left"/>
    </xf>
    <xf numFmtId="43" fontId="15" fillId="8" borderId="0" xfId="1" applyFont="1" applyFill="1"/>
    <xf numFmtId="43" fontId="15" fillId="8" borderId="0" xfId="0" applyNumberFormat="1" applyFont="1" applyFill="1"/>
    <xf numFmtId="0" fontId="0" fillId="0" borderId="0" xfId="0" applyAlignment="1">
      <alignment horizontal="right"/>
    </xf>
    <xf numFmtId="14" fontId="9" fillId="11" borderId="0" xfId="0" applyNumberFormat="1" applyFont="1" applyFill="1" applyAlignment="1">
      <alignment horizontal="left"/>
    </xf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0" fontId="9" fillId="11" borderId="0" xfId="0" applyFont="1" applyFill="1"/>
    <xf numFmtId="14" fontId="0" fillId="0" borderId="4" xfId="0" applyNumberFormat="1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16" fontId="0" fillId="0" borderId="4" xfId="0" applyNumberFormat="1" applyBorder="1"/>
    <xf numFmtId="0" fontId="0" fillId="0" borderId="17" xfId="0" applyBorder="1" applyAlignment="1">
      <alignment horizontal="center"/>
    </xf>
    <xf numFmtId="14" fontId="0" fillId="0" borderId="6" xfId="0" applyNumberFormat="1" applyBorder="1" applyAlignment="1">
      <alignment horizontal="left"/>
    </xf>
    <xf numFmtId="1" fontId="0" fillId="0" borderId="11" xfId="0" applyNumberFormat="1" applyBorder="1" applyAlignment="1">
      <alignment horizontal="center"/>
    </xf>
    <xf numFmtId="44" fontId="0" fillId="0" borderId="0" xfId="2" applyFont="1" applyFill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right"/>
    </xf>
    <xf numFmtId="44" fontId="1" fillId="0" borderId="7" xfId="2" applyFont="1" applyBorder="1"/>
    <xf numFmtId="43" fontId="13" fillId="0" borderId="0" xfId="1" applyFont="1" applyFill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2286001</xdr:colOff>
      <xdr:row>2</xdr:row>
      <xdr:rowOff>123826</xdr:rowOff>
    </xdr:from>
    <xdr:to>
      <xdr:col>1</xdr:col>
      <xdr:colOff>3161939</xdr:colOff>
      <xdr:row>7</xdr:row>
      <xdr:rowOff>19051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1" y="504826"/>
          <a:ext cx="87593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619124</xdr:colOff>
      <xdr:row>5</xdr:row>
      <xdr:rowOff>127159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58561</xdr:colOff>
      <xdr:row>3</xdr:row>
      <xdr:rowOff>9690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47431" y="145675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INVENTARIO%20FINAL%20SEGUIMIENTO.xlsx" TargetMode="External"/><Relationship Id="rId1" Type="http://schemas.openxmlformats.org/officeDocument/2006/relationships/externalLinkPath" Target="/personal/ctavares_anamar_gob_do/Documents/Documents/ANAMAR%202022/SALIDAS%20Y%20ENTRADAS%20ALMACEN/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C7">
            <v>1000</v>
          </cell>
        </row>
        <row r="8">
          <cell r="C8">
            <v>2062</v>
          </cell>
          <cell r="D8" t="str">
            <v xml:space="preserve">(2)Papel Bond 81/2 X11 </v>
          </cell>
          <cell r="I8">
            <v>320</v>
          </cell>
        </row>
        <row r="23">
          <cell r="C23">
            <v>1017</v>
          </cell>
          <cell r="D23" t="str">
            <v>Protector Hojas Carpetas</v>
          </cell>
          <cell r="I23">
            <v>130</v>
          </cell>
        </row>
        <row r="45">
          <cell r="C45">
            <v>1038</v>
          </cell>
          <cell r="D45" t="str">
            <v>Lapiceros Talbot Azul</v>
          </cell>
          <cell r="I45">
            <v>6.3</v>
          </cell>
        </row>
        <row r="50">
          <cell r="C50">
            <v>1044</v>
          </cell>
          <cell r="D50" t="str">
            <v>Sacagrapa pequeño</v>
          </cell>
          <cell r="I50">
            <v>28</v>
          </cell>
        </row>
        <row r="56">
          <cell r="C56">
            <v>2063</v>
          </cell>
          <cell r="D56" t="str">
            <v>(2) Libretas Peq. Blanca rayada</v>
          </cell>
          <cell r="I56">
            <v>35</v>
          </cell>
        </row>
        <row r="62">
          <cell r="C62">
            <v>2181</v>
          </cell>
          <cell r="D62" t="str">
            <v>(3)Cinta Pegante invisible</v>
          </cell>
          <cell r="I62">
            <v>69</v>
          </cell>
        </row>
        <row r="64">
          <cell r="C64">
            <v>1062</v>
          </cell>
          <cell r="D64" t="str">
            <v>Cinta Doble Cara</v>
          </cell>
          <cell r="I64">
            <v>175</v>
          </cell>
        </row>
        <row r="68">
          <cell r="C68">
            <v>1066</v>
          </cell>
          <cell r="D68" t="str">
            <v>Paper Clips Jumbo</v>
          </cell>
          <cell r="I68">
            <v>29.5</v>
          </cell>
        </row>
        <row r="69">
          <cell r="C69">
            <v>1068</v>
          </cell>
          <cell r="D69" t="str">
            <v>Paper Clips 33mm</v>
          </cell>
          <cell r="I69">
            <v>14</v>
          </cell>
        </row>
        <row r="74">
          <cell r="C74">
            <v>1074</v>
          </cell>
          <cell r="D74" t="str">
            <v xml:space="preserve">Post It Memo Tip 3x5 </v>
          </cell>
          <cell r="I74">
            <v>30</v>
          </cell>
        </row>
        <row r="75">
          <cell r="C75">
            <v>1075</v>
          </cell>
          <cell r="D75" t="str">
            <v>Post-It Memo Tip 3x3</v>
          </cell>
          <cell r="I75">
            <v>13.76</v>
          </cell>
        </row>
        <row r="78">
          <cell r="C78">
            <v>1077</v>
          </cell>
          <cell r="D78" t="str">
            <v>Post It Mini Memo Tip 1 1/2x2 (pequeño)</v>
          </cell>
          <cell r="I78">
            <v>23.25</v>
          </cell>
        </row>
        <row r="84">
          <cell r="C84">
            <v>1082</v>
          </cell>
          <cell r="D84" t="str">
            <v>Resaltador azul</v>
          </cell>
          <cell r="I84">
            <v>22</v>
          </cell>
        </row>
        <row r="85">
          <cell r="C85">
            <v>1083</v>
          </cell>
          <cell r="D85" t="str">
            <v>Resaltador naranja</v>
          </cell>
          <cell r="I85">
            <v>22</v>
          </cell>
        </row>
        <row r="104">
          <cell r="C104">
            <v>1100</v>
          </cell>
          <cell r="D104" t="str">
            <v>Pilas AAA paquete de 2/1</v>
          </cell>
          <cell r="I104">
            <v>118</v>
          </cell>
        </row>
        <row r="109">
          <cell r="C109">
            <v>1108</v>
          </cell>
          <cell r="D109" t="str">
            <v>Liquid Paper Lapiz</v>
          </cell>
          <cell r="I109">
            <v>45</v>
          </cell>
        </row>
        <row r="131">
          <cell r="C131">
            <v>1133</v>
          </cell>
          <cell r="D131" t="str">
            <v>Pegamento fuerte liquido Coqui</v>
          </cell>
          <cell r="I131">
            <v>98</v>
          </cell>
        </row>
        <row r="171">
          <cell r="C171">
            <v>2141</v>
          </cell>
          <cell r="D171" t="str">
            <v>(3)Servilletas C-Fold</v>
          </cell>
          <cell r="I171">
            <v>74</v>
          </cell>
        </row>
        <row r="173">
          <cell r="C173">
            <v>2017</v>
          </cell>
          <cell r="D173" t="str">
            <v>Azucar Blanca</v>
          </cell>
          <cell r="I173">
            <v>170</v>
          </cell>
        </row>
        <row r="175">
          <cell r="C175">
            <v>2018</v>
          </cell>
          <cell r="D175" t="str">
            <v>Azucar parda</v>
          </cell>
          <cell r="I175">
            <v>141</v>
          </cell>
        </row>
        <row r="177">
          <cell r="D177" t="str">
            <v>Cremora Lite</v>
          </cell>
        </row>
        <row r="181">
          <cell r="D181" t="str">
            <v>(2)Cremora Nestle 22Onz</v>
          </cell>
          <cell r="I181">
            <v>445</v>
          </cell>
        </row>
        <row r="185">
          <cell r="C185">
            <v>2161</v>
          </cell>
          <cell r="D185" t="str">
            <v>(2) Vasos de papel No. 7</v>
          </cell>
          <cell r="I185">
            <v>230</v>
          </cell>
        </row>
        <row r="191">
          <cell r="C191">
            <v>2109</v>
          </cell>
          <cell r="D191" t="str">
            <v>(2) Vasos plasticos No. 10</v>
          </cell>
          <cell r="I191">
            <v>110</v>
          </cell>
        </row>
        <row r="195">
          <cell r="C195">
            <v>2144</v>
          </cell>
          <cell r="D195" t="str">
            <v>(3) Servilletas</v>
          </cell>
          <cell r="I195">
            <v>115</v>
          </cell>
        </row>
        <row r="205">
          <cell r="C205">
            <v>2034</v>
          </cell>
          <cell r="D205" t="str">
            <v>Cloro</v>
          </cell>
          <cell r="I205">
            <v>80</v>
          </cell>
        </row>
        <row r="210">
          <cell r="C210">
            <v>2113</v>
          </cell>
          <cell r="D210" t="str">
            <v>(2) Detergente liquido pisos</v>
          </cell>
          <cell r="I210">
            <v>330</v>
          </cell>
        </row>
        <row r="214">
          <cell r="C214">
            <v>2118</v>
          </cell>
          <cell r="D214" t="str">
            <v>(2) Desinfectante/ambientador</v>
          </cell>
          <cell r="I214">
            <v>230</v>
          </cell>
        </row>
        <row r="228">
          <cell r="C228">
            <v>2043</v>
          </cell>
          <cell r="D228" t="str">
            <v>Cuchara plasticas</v>
          </cell>
          <cell r="I228">
            <v>14.3</v>
          </cell>
        </row>
        <row r="239">
          <cell r="C239">
            <v>2159</v>
          </cell>
          <cell r="D239" t="str">
            <v>(3) Papel dispensador</v>
          </cell>
          <cell r="I239">
            <v>93</v>
          </cell>
        </row>
        <row r="246">
          <cell r="C246">
            <v>2108</v>
          </cell>
          <cell r="D246" t="str">
            <v>(2) Fundas Negras baño</v>
          </cell>
        </row>
        <row r="285">
          <cell r="C285">
            <v>2124</v>
          </cell>
          <cell r="D285" t="str">
            <v>jabon de mano</v>
          </cell>
          <cell r="I285">
            <v>198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1"/>
  <sheetViews>
    <sheetView showGridLines="0" tabSelected="1" topLeftCell="A23" zoomScaleNormal="100" workbookViewId="0">
      <selection activeCell="A57" sqref="A57:XFD61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70" t="s">
        <v>64</v>
      </c>
      <c r="C8" s="170"/>
    </row>
    <row r="9" spans="2:5" ht="15.75" x14ac:dyDescent="0.25">
      <c r="B9" s="171" t="s">
        <v>65</v>
      </c>
      <c r="C9" s="171"/>
    </row>
    <row r="10" spans="2:5" ht="15.75" x14ac:dyDescent="0.25">
      <c r="B10" s="171" t="s">
        <v>0</v>
      </c>
      <c r="C10" s="171"/>
      <c r="E10" s="3"/>
    </row>
    <row r="11" spans="2:5" hidden="1" x14ac:dyDescent="0.25">
      <c r="B11" s="173"/>
      <c r="C11" s="173"/>
      <c r="E11" s="3"/>
    </row>
    <row r="12" spans="2:5" ht="18.75" x14ac:dyDescent="0.25">
      <c r="B12" s="170" t="s">
        <v>1</v>
      </c>
      <c r="C12" s="170"/>
      <c r="E12" s="3"/>
    </row>
    <row r="13" spans="2:5" ht="18.75" x14ac:dyDescent="0.3">
      <c r="B13" s="171" t="s">
        <v>122</v>
      </c>
      <c r="C13" s="171"/>
      <c r="E13" s="2"/>
    </row>
    <row r="14" spans="2:5" x14ac:dyDescent="0.25">
      <c r="B14" s="172" t="s">
        <v>111</v>
      </c>
      <c r="C14" s="172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245894.19</v>
      </c>
    </row>
    <row r="20" spans="2:9" x14ac:dyDescent="0.25">
      <c r="B20" s="10" t="s">
        <v>46</v>
      </c>
      <c r="C20" s="75">
        <f>+'NOTA 2'!D29</f>
        <v>499719.34240000002</v>
      </c>
      <c r="D20" s="16"/>
    </row>
    <row r="21" spans="2:9" x14ac:dyDescent="0.25">
      <c r="B21" s="9" t="s">
        <v>4</v>
      </c>
      <c r="C21" s="17">
        <f>SUM(C19:C20)</f>
        <v>745613.53240000003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3">
        <f>SUM('NOTA 4'!D15)</f>
        <v>12154702.790000001</v>
      </c>
    </row>
    <row r="25" spans="2:9" x14ac:dyDescent="0.25">
      <c r="B25" s="11" t="s">
        <v>43</v>
      </c>
      <c r="C25" s="74">
        <f>SUM('NOTA 4'!D16)</f>
        <v>618496.69999999995</v>
      </c>
    </row>
    <row r="26" spans="2:9" x14ac:dyDescent="0.25">
      <c r="B26" s="12" t="s">
        <v>6</v>
      </c>
      <c r="C26" s="6">
        <f>SUM(C24:C25)</f>
        <v>12773199.49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'!N77</f>
        <v>326905.94166666665</v>
      </c>
      <c r="I29" s="5"/>
    </row>
    <row r="30" spans="2:9" x14ac:dyDescent="0.25">
      <c r="B30" s="9" t="s">
        <v>63</v>
      </c>
      <c r="C30" s="17">
        <f>SUM(C29)</f>
        <v>326905.94166666665</v>
      </c>
      <c r="I30" s="5"/>
    </row>
    <row r="31" spans="2:9" x14ac:dyDescent="0.25">
      <c r="B31" s="1"/>
      <c r="C31" s="6"/>
      <c r="I31" s="5"/>
    </row>
    <row r="32" spans="2:9" x14ac:dyDescent="0.25">
      <c r="B32" s="76" t="s">
        <v>7</v>
      </c>
      <c r="C32" s="77">
        <f>SUM(C21+C26+C30)</f>
        <v>13845718.964066667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5'!K19</f>
        <v>421807.96</v>
      </c>
    </row>
    <row r="37" spans="2:3" x14ac:dyDescent="0.25">
      <c r="B37" s="14" t="s">
        <v>74</v>
      </c>
      <c r="C37" s="16">
        <f>SUM(C36)</f>
        <v>421807.96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13423911.004066667</v>
      </c>
    </row>
    <row r="45" spans="2:3" x14ac:dyDescent="0.25">
      <c r="B45" s="14" t="s">
        <v>11</v>
      </c>
      <c r="C45" s="16">
        <f>SUM(C44+0)</f>
        <v>13423911.004066667</v>
      </c>
    </row>
    <row r="47" spans="2:3" x14ac:dyDescent="0.25">
      <c r="B47" s="76" t="s">
        <v>12</v>
      </c>
      <c r="C47" s="77">
        <f>SUM(C37+C45)</f>
        <v>13845718.964066667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hidden="1" x14ac:dyDescent="0.25">
      <c r="B57" t="s">
        <v>44</v>
      </c>
    </row>
    <row r="58" spans="2:2" hidden="1" x14ac:dyDescent="0.25">
      <c r="B58" t="s">
        <v>45</v>
      </c>
    </row>
    <row r="59" spans="2:2" hidden="1" x14ac:dyDescent="0.25">
      <c r="B59" s="25" t="s">
        <v>94</v>
      </c>
    </row>
    <row r="60" spans="2:2" hidden="1" x14ac:dyDescent="0.25">
      <c r="B60" s="25" t="s">
        <v>61</v>
      </c>
    </row>
    <row r="61" spans="2:2" hidden="1" x14ac:dyDescent="0.25"/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19" sqref="C19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4" t="s">
        <v>0</v>
      </c>
      <c r="C9" s="174"/>
    </row>
    <row r="10" spans="2:24" ht="18.75" x14ac:dyDescent="0.3">
      <c r="B10" s="175" t="s">
        <v>53</v>
      </c>
      <c r="C10" s="175"/>
      <c r="I10" s="14"/>
    </row>
    <row r="11" spans="2:24" ht="18.75" x14ac:dyDescent="0.3">
      <c r="B11" s="175" t="s">
        <v>123</v>
      </c>
      <c r="C11" s="175"/>
    </row>
    <row r="12" spans="2:24" ht="18.75" x14ac:dyDescent="0.3">
      <c r="B12" s="175" t="s">
        <v>55</v>
      </c>
      <c r="C12" s="175"/>
    </row>
    <row r="13" spans="2:24" ht="18.75" x14ac:dyDescent="0.3">
      <c r="B13" s="176" t="s">
        <v>52</v>
      </c>
      <c r="C13" s="175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124</v>
      </c>
      <c r="C18" s="40">
        <v>215894.19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30000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125</v>
      </c>
      <c r="C21" s="54">
        <f>SUM(C18:C20)</f>
        <v>245894.19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topLeftCell="A4" zoomScale="80" zoomScaleNormal="80" workbookViewId="0">
      <selection activeCell="D30" sqref="D30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8" t="s">
        <v>0</v>
      </c>
      <c r="C7" s="178"/>
      <c r="D7" s="178"/>
    </row>
    <row r="8" spans="2:21" ht="18.75" x14ac:dyDescent="0.3">
      <c r="B8" s="175" t="s">
        <v>89</v>
      </c>
      <c r="C8" s="175"/>
      <c r="D8" s="175"/>
    </row>
    <row r="9" spans="2:21" ht="18.75" x14ac:dyDescent="0.3">
      <c r="B9" s="175" t="s">
        <v>126</v>
      </c>
      <c r="C9" s="175"/>
      <c r="D9" s="175"/>
    </row>
    <row r="10" spans="2:21" ht="18.75" x14ac:dyDescent="0.3">
      <c r="B10" s="175" t="s">
        <v>55</v>
      </c>
      <c r="C10" s="175"/>
      <c r="D10" s="175"/>
    </row>
    <row r="11" spans="2:21" ht="18.75" x14ac:dyDescent="0.3">
      <c r="B11" s="176" t="s">
        <v>71</v>
      </c>
      <c r="C11" s="175"/>
      <c r="D11" s="175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127</v>
      </c>
      <c r="C15" s="39"/>
      <c r="D15" s="58">
        <v>514260.83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128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129</v>
      </c>
      <c r="C21" s="42"/>
      <c r="D21" s="59">
        <f>+D15+C18</f>
        <v>514260.83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130</v>
      </c>
      <c r="C25" s="169">
        <f>+INVENTARIO!L41</f>
        <v>14541.487599999997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96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7" t="s">
        <v>131</v>
      </c>
      <c r="C29" s="177"/>
      <c r="D29" s="137">
        <f>+D21-C25</f>
        <v>499719.34240000002</v>
      </c>
      <c r="G29" s="29"/>
      <c r="H29" s="16"/>
      <c r="I29" s="29"/>
      <c r="J29" s="16"/>
      <c r="K29" s="16"/>
    </row>
    <row r="30" spans="2:11" ht="21" customHeight="1" x14ac:dyDescent="0.25">
      <c r="B30" s="177"/>
      <c r="C30" s="177"/>
      <c r="D30" s="137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0"/>
      <c r="C37" s="61"/>
      <c r="G37" s="29"/>
      <c r="H37" s="29"/>
      <c r="I37" s="29"/>
      <c r="J37" s="16"/>
      <c r="K37" s="16"/>
    </row>
    <row r="38" spans="2:11" x14ac:dyDescent="0.25">
      <c r="B38" s="70" t="s">
        <v>82</v>
      </c>
      <c r="C38" s="61"/>
      <c r="G38" s="29"/>
      <c r="H38" s="29"/>
      <c r="I38" s="29"/>
      <c r="J38" s="16"/>
      <c r="K38" s="16"/>
    </row>
    <row r="39" spans="2:11" x14ac:dyDescent="0.25">
      <c r="B39" s="70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7"/>
  <sheetViews>
    <sheetView topLeftCell="E11" zoomScaleNormal="100" workbookViewId="0">
      <selection activeCell="M91" sqref="M91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87" t="s">
        <v>0</v>
      </c>
      <c r="H4" s="187"/>
      <c r="I4" s="187"/>
      <c r="J4" s="187"/>
      <c r="K4" s="187"/>
      <c r="L4" s="187"/>
      <c r="M4" s="14"/>
      <c r="N4" s="14"/>
      <c r="O4" s="14"/>
    </row>
    <row r="5" spans="7:15" x14ac:dyDescent="0.25">
      <c r="G5" s="172" t="s">
        <v>35</v>
      </c>
      <c r="H5" s="172"/>
      <c r="I5" s="172"/>
      <c r="J5" s="172"/>
      <c r="K5" s="172"/>
      <c r="L5" s="172"/>
    </row>
    <row r="6" spans="7:15" x14ac:dyDescent="0.25">
      <c r="G6" s="172" t="s">
        <v>121</v>
      </c>
      <c r="H6" s="172"/>
      <c r="I6" s="172"/>
      <c r="J6" s="172"/>
      <c r="K6" s="172"/>
      <c r="L6" s="172"/>
    </row>
    <row r="7" spans="7:15" x14ac:dyDescent="0.25">
      <c r="G7" s="188" t="s">
        <v>50</v>
      </c>
      <c r="H7" s="188"/>
      <c r="I7" s="188"/>
      <c r="J7" s="188"/>
      <c r="K7" s="188"/>
      <c r="L7" s="188"/>
      <c r="M7" s="135"/>
      <c r="N7" s="135"/>
    </row>
    <row r="10" spans="7:15" x14ac:dyDescent="0.25">
      <c r="I10" s="185" t="s">
        <v>115</v>
      </c>
      <c r="J10" s="186"/>
      <c r="K10" s="186"/>
      <c r="L10" s="186"/>
    </row>
    <row r="11" spans="7:15" x14ac:dyDescent="0.25">
      <c r="G11" s="184" t="s">
        <v>79</v>
      </c>
      <c r="H11" s="184"/>
      <c r="I11" s="78" t="s">
        <v>16</v>
      </c>
      <c r="J11" s="78" t="s">
        <v>15</v>
      </c>
      <c r="L11" s="78" t="s">
        <v>13</v>
      </c>
    </row>
    <row r="12" spans="7:15" x14ac:dyDescent="0.25">
      <c r="G12" s="184" t="s">
        <v>32</v>
      </c>
      <c r="H12" s="184"/>
      <c r="I12" s="27">
        <f>253082.12+9305.26</f>
        <v>262387.38</v>
      </c>
      <c r="J12" s="80">
        <v>44903</v>
      </c>
      <c r="L12" s="80">
        <v>45268</v>
      </c>
    </row>
    <row r="13" spans="7:15" x14ac:dyDescent="0.25">
      <c r="H13" s="25"/>
      <c r="I13" s="57">
        <f>+P73</f>
        <v>294798.08000000002</v>
      </c>
      <c r="J13" s="61" t="s">
        <v>99</v>
      </c>
      <c r="K13" s="57"/>
      <c r="L13" s="61" t="s">
        <v>113</v>
      </c>
      <c r="M13" s="80"/>
    </row>
    <row r="14" spans="7:15" x14ac:dyDescent="0.25">
      <c r="H14" s="25"/>
      <c r="I14" s="25"/>
      <c r="J14" s="25"/>
      <c r="K14" s="57"/>
      <c r="L14" s="80"/>
      <c r="M14" s="80"/>
    </row>
    <row r="15" spans="7:15" x14ac:dyDescent="0.25">
      <c r="K15" s="90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1"/>
      <c r="H18" s="82"/>
      <c r="I18" s="82"/>
      <c r="J18" s="82"/>
      <c r="K18" s="82"/>
      <c r="L18" s="82"/>
      <c r="M18" s="82"/>
      <c r="N18" s="83"/>
    </row>
    <row r="19" spans="7:24" ht="15.75" hidden="1" thickBot="1" x14ac:dyDescent="0.3">
      <c r="G19" s="84"/>
      <c r="L19" s="179" t="s">
        <v>14</v>
      </c>
      <c r="M19" s="180"/>
      <c r="N19" s="85"/>
    </row>
    <row r="20" spans="7:24" hidden="1" x14ac:dyDescent="0.25">
      <c r="G20" s="84"/>
      <c r="K20" s="25" t="s">
        <v>16</v>
      </c>
      <c r="L20" s="25" t="s">
        <v>15</v>
      </c>
      <c r="M20" s="25" t="s">
        <v>13</v>
      </c>
      <c r="N20" s="85"/>
    </row>
    <row r="21" spans="7:24" hidden="1" x14ac:dyDescent="0.25">
      <c r="G21" s="84"/>
      <c r="H21" s="172" t="s">
        <v>32</v>
      </c>
      <c r="I21" s="172"/>
      <c r="J21" s="172"/>
      <c r="K21" s="27">
        <v>404099.66</v>
      </c>
      <c r="L21" s="20" t="s">
        <v>91</v>
      </c>
      <c r="M21" s="20" t="s">
        <v>92</v>
      </c>
      <c r="N21" s="85"/>
    </row>
    <row r="22" spans="7:24" hidden="1" x14ac:dyDescent="0.25">
      <c r="G22" s="84"/>
      <c r="H22" s="172" t="s">
        <v>79</v>
      </c>
      <c r="I22" s="172"/>
      <c r="J22" s="172"/>
      <c r="K22" s="27">
        <v>191365.2</v>
      </c>
      <c r="L22" s="20">
        <v>43839</v>
      </c>
      <c r="M22" s="20" t="s">
        <v>93</v>
      </c>
      <c r="N22" s="85"/>
      <c r="U22" t="s">
        <v>36</v>
      </c>
      <c r="V22" t="s">
        <v>38</v>
      </c>
      <c r="W22" t="s">
        <v>37</v>
      </c>
    </row>
    <row r="23" spans="7:24" hidden="1" x14ac:dyDescent="0.25">
      <c r="G23" s="182" t="s">
        <v>41</v>
      </c>
      <c r="H23" s="183"/>
      <c r="I23" s="183"/>
      <c r="J23" s="183"/>
      <c r="K23" s="27">
        <f>SUM(W23)</f>
        <v>409270.39999999997</v>
      </c>
      <c r="L23" s="20">
        <v>40238</v>
      </c>
      <c r="M23" s="20" t="s">
        <v>51</v>
      </c>
      <c r="N23" s="85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82" t="s">
        <v>39</v>
      </c>
      <c r="H24" s="183"/>
      <c r="I24" s="183"/>
      <c r="J24" s="183"/>
      <c r="K24" s="27">
        <f t="shared" ref="K24:K26" si="0">SUM(W24)</f>
        <v>350803.20000000001</v>
      </c>
      <c r="L24" s="20">
        <v>40848</v>
      </c>
      <c r="M24" s="20" t="s">
        <v>51</v>
      </c>
      <c r="N24" s="85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82" t="s">
        <v>40</v>
      </c>
      <c r="H25" s="183"/>
      <c r="I25" s="183"/>
      <c r="J25" s="183"/>
      <c r="K25" s="27">
        <f t="shared" si="0"/>
        <v>350803.20000000001</v>
      </c>
      <c r="L25" s="20">
        <v>41395</v>
      </c>
      <c r="M25" s="20" t="s">
        <v>51</v>
      </c>
      <c r="N25" s="85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82" t="s">
        <v>42</v>
      </c>
      <c r="H26" s="183"/>
      <c r="I26" s="183"/>
      <c r="J26" s="183"/>
      <c r="K26" s="28">
        <f t="shared" si="0"/>
        <v>363081.31199999998</v>
      </c>
      <c r="L26" s="20">
        <v>42850</v>
      </c>
      <c r="M26" s="20" t="s">
        <v>51</v>
      </c>
      <c r="N26" s="85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6"/>
      <c r="H27" s="87"/>
      <c r="I27" s="87"/>
      <c r="J27" s="87"/>
      <c r="K27" s="88">
        <f>SUM(K21:K26)</f>
        <v>2069422.9719999998</v>
      </c>
      <c r="L27" s="87"/>
      <c r="M27" s="87"/>
      <c r="N27" s="89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4" t="s">
        <v>97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9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4" t="s">
        <v>95</v>
      </c>
      <c r="Q45" s="96" t="s">
        <v>98</v>
      </c>
    </row>
    <row r="46" spans="7:17" hidden="1" x14ac:dyDescent="0.25">
      <c r="G46" t="s">
        <v>19</v>
      </c>
      <c r="H46" s="25">
        <v>2021</v>
      </c>
      <c r="I46" s="27">
        <v>0</v>
      </c>
      <c r="J46" s="79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5">
        <v>276005.18</v>
      </c>
      <c r="Q46" s="96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9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5">
        <f>+P46/12</f>
        <v>23000.431666666667</v>
      </c>
      <c r="Q47" s="96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9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9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0" t="s">
        <v>101</v>
      </c>
      <c r="Q49" s="111" t="s">
        <v>100</v>
      </c>
    </row>
    <row r="50" spans="7:17" hidden="1" x14ac:dyDescent="0.25">
      <c r="G50" t="s">
        <v>22</v>
      </c>
      <c r="H50" s="25">
        <v>2021</v>
      </c>
      <c r="I50" s="27">
        <v>0</v>
      </c>
      <c r="J50" s="79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7">
        <f>+Q47</f>
        <v>15674.5</v>
      </c>
      <c r="J51" s="79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7">
        <f>+I51</f>
        <v>15674.5</v>
      </c>
      <c r="J52" s="79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7">
        <f t="shared" ref="I53:I63" si="5">+I52</f>
        <v>15674.5</v>
      </c>
      <c r="J53" s="79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7">
        <f t="shared" si="5"/>
        <v>15674.5</v>
      </c>
      <c r="J54" s="79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7">
        <f t="shared" si="5"/>
        <v>15674.5</v>
      </c>
      <c r="J55" s="79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7">
        <f t="shared" si="5"/>
        <v>15674.5</v>
      </c>
      <c r="J56" s="79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7">
        <f t="shared" si="5"/>
        <v>15674.5</v>
      </c>
      <c r="J57" s="79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7">
        <f t="shared" si="5"/>
        <v>15674.5</v>
      </c>
      <c r="J58" s="79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7">
        <f t="shared" si="5"/>
        <v>15674.5</v>
      </c>
      <c r="J59" s="79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7">
        <f t="shared" si="5"/>
        <v>15674.5</v>
      </c>
      <c r="J60" s="79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7">
        <f t="shared" si="5"/>
        <v>15674.5</v>
      </c>
      <c r="J61" s="79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7">
        <f t="shared" si="5"/>
        <v>15674.5</v>
      </c>
      <c r="J62" s="79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7">
        <f t="shared" si="5"/>
        <v>15674.5</v>
      </c>
      <c r="J63" s="79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9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9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9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9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9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0"/>
      <c r="J69" s="79">
        <f>+J68</f>
        <v>22736.894166666665</v>
      </c>
      <c r="L69" s="27">
        <f t="shared" si="8"/>
        <v>21865.615000000002</v>
      </c>
      <c r="M69" s="16"/>
      <c r="N69" s="136">
        <f>SUM(J70:J81)+SUM(L70:L81)</f>
        <v>581957.19999999995</v>
      </c>
      <c r="P69" t="s">
        <v>114</v>
      </c>
    </row>
    <row r="70" spans="7:17" x14ac:dyDescent="0.25">
      <c r="G70" s="22" t="s">
        <v>19</v>
      </c>
      <c r="H70" s="24">
        <v>2023</v>
      </c>
      <c r="I70" s="70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0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0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0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4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0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0"/>
      <c r="J75" s="29">
        <f t="shared" si="9"/>
        <v>24566.506666666668</v>
      </c>
      <c r="L75" s="29">
        <f>+P77/12</f>
        <v>25404.434999999998</v>
      </c>
      <c r="N75" s="16">
        <f>SUM(J76:J86)+SUM(L76:L86)</f>
        <v>426847.82499999995</v>
      </c>
      <c r="Q75" s="64"/>
    </row>
    <row r="76" spans="7:17" x14ac:dyDescent="0.25">
      <c r="G76" s="22" t="s">
        <v>24</v>
      </c>
      <c r="H76" s="24">
        <v>2023</v>
      </c>
      <c r="I76" s="70"/>
      <c r="J76" s="29">
        <f t="shared" si="9"/>
        <v>24566.506666666668</v>
      </c>
      <c r="L76" s="16">
        <f t="shared" ref="L76:L86" si="10">+L75</f>
        <v>25404.434999999998</v>
      </c>
      <c r="N76" s="16">
        <f>SUM(J77:J87)+SUM(L77:L87)</f>
        <v>376876.8833333333</v>
      </c>
      <c r="P76" t="s">
        <v>117</v>
      </c>
      <c r="Q76" s="64"/>
    </row>
    <row r="77" spans="7:17" x14ac:dyDescent="0.25">
      <c r="G77" s="22" t="s">
        <v>25</v>
      </c>
      <c r="H77" s="24">
        <v>2023</v>
      </c>
      <c r="I77" s="70"/>
      <c r="J77" s="29">
        <f t="shared" si="9"/>
        <v>24566.506666666668</v>
      </c>
      <c r="L77" s="16">
        <f t="shared" si="10"/>
        <v>25404.434999999998</v>
      </c>
      <c r="N77" s="65">
        <f>SUM(J78:J88)+SUM(L78:L88)</f>
        <v>326905.94166666665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0"/>
      <c r="J78" s="29">
        <f t="shared" si="9"/>
        <v>24566.506666666668</v>
      </c>
      <c r="L78" s="16">
        <f t="shared" si="10"/>
        <v>25404.434999999998</v>
      </c>
      <c r="P78" s="5"/>
      <c r="Q78" s="64"/>
    </row>
    <row r="79" spans="7:17" x14ac:dyDescent="0.25">
      <c r="G79" s="22" t="s">
        <v>27</v>
      </c>
      <c r="H79" s="24">
        <v>2023</v>
      </c>
      <c r="I79" s="70"/>
      <c r="J79" s="29">
        <f t="shared" si="9"/>
        <v>24566.506666666668</v>
      </c>
      <c r="L79" s="16">
        <f t="shared" si="10"/>
        <v>25404.434999999998</v>
      </c>
      <c r="P79" s="5"/>
      <c r="Q79" s="64"/>
    </row>
    <row r="80" spans="7:17" x14ac:dyDescent="0.25">
      <c r="G80" s="22" t="s">
        <v>17</v>
      </c>
      <c r="H80" s="24">
        <v>2024</v>
      </c>
      <c r="I80" s="70"/>
      <c r="J80" s="29">
        <f t="shared" si="9"/>
        <v>24566.506666666668</v>
      </c>
      <c r="L80" s="16">
        <f t="shared" si="10"/>
        <v>25404.434999999998</v>
      </c>
      <c r="P80" s="5"/>
      <c r="Q80" s="64"/>
    </row>
    <row r="81" spans="7:17" x14ac:dyDescent="0.25">
      <c r="G81" s="22" t="s">
        <v>18</v>
      </c>
      <c r="H81" s="24">
        <v>2024</v>
      </c>
      <c r="I81" s="70"/>
      <c r="J81" s="29">
        <f t="shared" si="9"/>
        <v>24566.506666666668</v>
      </c>
      <c r="L81" s="16">
        <f t="shared" si="10"/>
        <v>25404.434999999998</v>
      </c>
      <c r="P81" s="5"/>
      <c r="Q81" s="64"/>
    </row>
    <row r="82" spans="7:17" x14ac:dyDescent="0.25">
      <c r="G82" s="22"/>
      <c r="H82" s="24"/>
      <c r="I82" s="70"/>
      <c r="J82" s="29"/>
      <c r="L82" s="16">
        <f t="shared" si="10"/>
        <v>25404.434999999998</v>
      </c>
      <c r="P82" s="5"/>
      <c r="Q82" s="64"/>
    </row>
    <row r="83" spans="7:17" x14ac:dyDescent="0.25">
      <c r="G83" s="22"/>
      <c r="H83" s="24"/>
      <c r="I83" s="70"/>
      <c r="J83" s="29"/>
      <c r="L83" s="16">
        <f t="shared" si="10"/>
        <v>25404.434999999998</v>
      </c>
      <c r="P83" s="5"/>
      <c r="Q83" s="64"/>
    </row>
    <row r="84" spans="7:17" x14ac:dyDescent="0.25">
      <c r="G84" s="22"/>
      <c r="H84" s="24"/>
      <c r="I84" s="70"/>
      <c r="J84" s="29"/>
      <c r="L84" s="16">
        <f t="shared" si="10"/>
        <v>25404.434999999998</v>
      </c>
      <c r="P84" s="5"/>
      <c r="Q84" s="64"/>
    </row>
    <row r="85" spans="7:17" x14ac:dyDescent="0.25">
      <c r="G85" s="22"/>
      <c r="H85" s="24"/>
      <c r="I85" s="70"/>
      <c r="J85" s="29"/>
      <c r="L85" s="16">
        <f t="shared" si="10"/>
        <v>25404.434999999998</v>
      </c>
      <c r="Q85" s="64"/>
    </row>
    <row r="86" spans="7:17" x14ac:dyDescent="0.25">
      <c r="G86" s="22"/>
      <c r="H86" s="24"/>
      <c r="I86" s="70"/>
      <c r="J86" s="29"/>
      <c r="L86" s="16">
        <f t="shared" si="10"/>
        <v>25404.434999999998</v>
      </c>
      <c r="Q86" s="64"/>
    </row>
    <row r="87" spans="7:17" x14ac:dyDescent="0.25">
      <c r="H87" s="71" t="s">
        <v>78</v>
      </c>
      <c r="I87" s="71"/>
      <c r="J87" s="71"/>
    </row>
    <row r="88" spans="7:17" x14ac:dyDescent="0.25">
      <c r="H88" s="181" t="s">
        <v>77</v>
      </c>
      <c r="I88" s="181"/>
      <c r="J88" s="181"/>
    </row>
    <row r="89" spans="7:17" x14ac:dyDescent="0.25">
      <c r="H89" s="70"/>
      <c r="I89" s="70"/>
      <c r="J89" s="70"/>
    </row>
    <row r="90" spans="7:17" x14ac:dyDescent="0.25">
      <c r="H90" s="70"/>
      <c r="I90" s="70"/>
      <c r="J90" s="70"/>
    </row>
    <row r="91" spans="7:17" x14ac:dyDescent="0.25">
      <c r="H91" s="70"/>
      <c r="I91" s="70"/>
      <c r="J91" s="70"/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5">
    <mergeCell ref="G11:H11"/>
    <mergeCell ref="G12:H12"/>
    <mergeCell ref="I10:L10"/>
    <mergeCell ref="G4:L4"/>
    <mergeCell ref="G5:L5"/>
    <mergeCell ref="G6:L6"/>
    <mergeCell ref="G7:L7"/>
    <mergeCell ref="L19:M19"/>
    <mergeCell ref="H88:J88"/>
    <mergeCell ref="H22:J22"/>
    <mergeCell ref="G23:J23"/>
    <mergeCell ref="G24:J24"/>
    <mergeCell ref="G25:J25"/>
    <mergeCell ref="G26:J26"/>
    <mergeCell ref="H21:J21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G21" sqref="G21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4" t="s">
        <v>0</v>
      </c>
      <c r="D5" s="174"/>
      <c r="E5" s="14"/>
      <c r="F5" s="14"/>
      <c r="G5" s="14"/>
      <c r="H5" s="14"/>
      <c r="I5" s="14"/>
      <c r="J5" s="14"/>
      <c r="K5" s="91"/>
    </row>
    <row r="6" spans="3:13" ht="18.75" x14ac:dyDescent="0.3">
      <c r="C6" s="175" t="s">
        <v>57</v>
      </c>
      <c r="D6" s="175"/>
      <c r="K6" s="68"/>
    </row>
    <row r="7" spans="3:13" ht="18.75" x14ac:dyDescent="0.3">
      <c r="C7" s="175" t="s">
        <v>123</v>
      </c>
      <c r="D7" s="175"/>
      <c r="K7" s="68"/>
    </row>
    <row r="8" spans="3:13" ht="18.75" x14ac:dyDescent="0.3">
      <c r="C8" s="176" t="s">
        <v>56</v>
      </c>
      <c r="D8" s="175"/>
      <c r="K8" s="68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6">
        <f>12773199.49-618496.7</f>
        <v>12154702.790000001</v>
      </c>
      <c r="L15" s="64"/>
      <c r="M15" s="16"/>
    </row>
    <row r="16" spans="3:13" ht="16.5" customHeight="1" x14ac:dyDescent="0.25">
      <c r="C16" s="55" t="s">
        <v>43</v>
      </c>
      <c r="D16" s="67">
        <v>618496.69999999995</v>
      </c>
    </row>
    <row r="17" spans="3:13" ht="21.75" customHeight="1" thickBot="1" x14ac:dyDescent="0.4">
      <c r="C17" s="56" t="s">
        <v>6</v>
      </c>
      <c r="D17" s="104">
        <f>SUM(D15:D16)</f>
        <v>12773199.49</v>
      </c>
      <c r="K17" s="69"/>
    </row>
    <row r="18" spans="3:13" ht="21.75" thickTop="1" x14ac:dyDescent="0.35">
      <c r="C18" s="35"/>
      <c r="D18" s="35"/>
      <c r="K18" s="69"/>
    </row>
    <row r="19" spans="3:13" ht="21" x14ac:dyDescent="0.35">
      <c r="C19" s="35"/>
      <c r="D19" s="35"/>
      <c r="K19" s="69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9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9"/>
      <c r="L21" s="99"/>
    </row>
    <row r="22" spans="3:13" ht="21" x14ac:dyDescent="0.35">
      <c r="D22" s="5"/>
      <c r="E22" s="5"/>
      <c r="F22" s="5"/>
      <c r="G22" s="5"/>
      <c r="H22" s="5"/>
      <c r="I22" s="5"/>
      <c r="J22" s="64"/>
      <c r="K22" s="69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2"/>
      <c r="L23" s="64"/>
    </row>
    <row r="24" spans="3:13" x14ac:dyDescent="0.25">
      <c r="C24" s="70"/>
      <c r="D24" s="5"/>
      <c r="E24" s="5"/>
      <c r="F24" s="5"/>
      <c r="G24" s="5"/>
      <c r="H24" s="5"/>
      <c r="I24" s="5"/>
      <c r="J24" s="64"/>
      <c r="K24" s="93"/>
      <c r="L24" s="64"/>
    </row>
    <row r="25" spans="3:13" x14ac:dyDescent="0.25">
      <c r="C25" s="70" t="s">
        <v>90</v>
      </c>
      <c r="D25" s="27"/>
      <c r="E25" s="27"/>
      <c r="F25" s="5"/>
      <c r="G25" s="5"/>
      <c r="H25" s="5"/>
      <c r="I25" s="5"/>
      <c r="J25" s="64"/>
      <c r="K25" s="93"/>
      <c r="L25" s="100"/>
    </row>
    <row r="26" spans="3:13" x14ac:dyDescent="0.25">
      <c r="C26" s="71" t="s">
        <v>84</v>
      </c>
      <c r="D26" s="101"/>
      <c r="E26" s="101"/>
      <c r="F26" s="5"/>
      <c r="G26" s="5"/>
      <c r="H26" s="5"/>
      <c r="I26" s="5"/>
      <c r="J26" s="64"/>
      <c r="K26" s="93"/>
      <c r="L26" s="100"/>
    </row>
    <row r="27" spans="3:13" x14ac:dyDescent="0.25">
      <c r="C27" s="72" t="s">
        <v>77</v>
      </c>
      <c r="D27" s="102"/>
      <c r="E27" s="102"/>
      <c r="F27" s="5"/>
      <c r="G27" s="5"/>
      <c r="H27" s="5"/>
      <c r="I27" s="5"/>
      <c r="J27" s="64"/>
      <c r="K27" s="93"/>
      <c r="L27" s="100"/>
    </row>
    <row r="28" spans="3:13" x14ac:dyDescent="0.25">
      <c r="C28" s="70"/>
      <c r="D28" s="29"/>
      <c r="E28" s="5"/>
      <c r="F28" s="5"/>
      <c r="G28" s="5"/>
      <c r="H28" s="5"/>
      <c r="I28" s="5"/>
      <c r="J28" s="64"/>
      <c r="K28" s="93"/>
      <c r="L28" s="100"/>
    </row>
    <row r="29" spans="3:13" x14ac:dyDescent="0.25">
      <c r="C29" s="70"/>
      <c r="D29" s="29"/>
      <c r="E29" s="5"/>
      <c r="F29" s="5"/>
      <c r="G29" s="5"/>
      <c r="H29" s="5"/>
      <c r="I29" s="5"/>
      <c r="J29" s="64"/>
      <c r="K29" s="93"/>
      <c r="L29" s="100"/>
    </row>
    <row r="30" spans="3:13" x14ac:dyDescent="0.25">
      <c r="C30" s="70"/>
      <c r="D30" s="29"/>
      <c r="E30" s="5"/>
      <c r="F30" s="5"/>
      <c r="G30" s="5"/>
      <c r="H30" s="5"/>
      <c r="I30" s="5"/>
      <c r="J30" s="64"/>
      <c r="K30" s="93"/>
      <c r="L30" s="100"/>
    </row>
    <row r="31" spans="3:13" x14ac:dyDescent="0.25">
      <c r="D31" s="29"/>
      <c r="E31" s="5"/>
      <c r="F31" s="5"/>
      <c r="G31" s="5"/>
      <c r="H31" s="5"/>
      <c r="I31" s="5"/>
      <c r="J31" s="64"/>
      <c r="K31" s="93"/>
      <c r="L31" s="64"/>
    </row>
    <row r="32" spans="3:13" x14ac:dyDescent="0.25">
      <c r="D32" s="29"/>
      <c r="E32" s="103"/>
      <c r="F32" s="5"/>
      <c r="G32" s="5"/>
      <c r="H32" s="5"/>
      <c r="I32" s="5"/>
      <c r="J32" s="64"/>
      <c r="K32" s="93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3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3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35"/>
  <sheetViews>
    <sheetView topLeftCell="B1" zoomScale="85" zoomScaleNormal="85" workbookViewId="0">
      <selection activeCell="J25" sqref="J25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5"/>
      <c r="B1" s="105"/>
      <c r="C1" s="105"/>
      <c r="D1" s="105"/>
      <c r="E1" s="105"/>
      <c r="F1" s="105"/>
      <c r="G1" s="105"/>
      <c r="H1" s="105"/>
      <c r="I1" s="108"/>
      <c r="J1" s="105"/>
      <c r="K1" s="108"/>
      <c r="L1" s="105"/>
      <c r="M1" s="105"/>
      <c r="N1" s="105"/>
      <c r="O1" s="105"/>
    </row>
    <row r="2" spans="1:16" x14ac:dyDescent="0.25">
      <c r="A2" s="105"/>
      <c r="B2" s="105"/>
      <c r="C2" s="105"/>
      <c r="D2" s="105"/>
      <c r="E2" s="105"/>
      <c r="F2" s="105"/>
      <c r="G2" s="105"/>
      <c r="H2" s="105"/>
      <c r="I2" s="108"/>
      <c r="J2" s="105"/>
      <c r="K2" s="108"/>
      <c r="L2" s="105"/>
      <c r="M2" s="105"/>
      <c r="N2" s="105"/>
      <c r="O2" s="105"/>
    </row>
    <row r="3" spans="1:16" x14ac:dyDescent="0.25">
      <c r="A3" s="105"/>
      <c r="B3" s="105"/>
      <c r="C3" s="105"/>
      <c r="D3" s="105"/>
      <c r="E3" s="105"/>
      <c r="F3" s="105"/>
      <c r="G3" s="105"/>
      <c r="H3" s="105"/>
      <c r="I3" s="108"/>
      <c r="J3" s="105"/>
      <c r="K3" s="108"/>
      <c r="L3" s="105"/>
      <c r="M3" s="105"/>
      <c r="N3" s="105"/>
      <c r="O3" s="105"/>
    </row>
    <row r="4" spans="1:16" x14ac:dyDescent="0.25">
      <c r="A4" s="105"/>
      <c r="B4" s="105"/>
      <c r="C4" s="105"/>
      <c r="D4" s="105"/>
      <c r="E4" s="105"/>
      <c r="F4" s="105"/>
      <c r="G4" s="105"/>
      <c r="H4" s="105"/>
      <c r="I4" s="108"/>
      <c r="J4" s="105"/>
      <c r="K4" s="108"/>
      <c r="L4" s="105"/>
      <c r="M4" s="105"/>
      <c r="N4" s="105"/>
      <c r="O4" s="105"/>
    </row>
    <row r="5" spans="1:16" ht="15.75" x14ac:dyDescent="0.25">
      <c r="A5" s="105"/>
      <c r="B5" s="190" t="s">
        <v>0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06"/>
      <c r="N5" s="106"/>
      <c r="O5" s="106"/>
      <c r="P5" s="14"/>
    </row>
    <row r="6" spans="1:16" ht="15.75" x14ac:dyDescent="0.25">
      <c r="A6" s="105"/>
      <c r="B6" s="191" t="s">
        <v>58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05"/>
      <c r="N6" s="105"/>
      <c r="O6" s="105"/>
    </row>
    <row r="7" spans="1:16" ht="15.75" x14ac:dyDescent="0.25">
      <c r="A7" s="105"/>
      <c r="B7" s="190" t="s">
        <v>9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05"/>
      <c r="N7" s="105"/>
      <c r="O7" s="105"/>
    </row>
    <row r="8" spans="1:16" ht="15.75" x14ac:dyDescent="0.25">
      <c r="A8" s="105"/>
      <c r="B8" s="191" t="s">
        <v>123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05"/>
      <c r="N8" s="105"/>
      <c r="O8" s="105"/>
    </row>
    <row r="9" spans="1:16" ht="15.75" x14ac:dyDescent="0.25">
      <c r="A9" s="105"/>
      <c r="B9" s="191" t="s">
        <v>85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05"/>
      <c r="N9" s="105"/>
      <c r="O9" s="105"/>
    </row>
    <row r="10" spans="1:16" ht="15.75" customHeight="1" x14ac:dyDescent="0.25">
      <c r="A10" s="105"/>
      <c r="B10" s="192" t="s">
        <v>88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05"/>
      <c r="N10" s="105"/>
      <c r="O10" s="105"/>
    </row>
    <row r="11" spans="1:16" ht="15.75" x14ac:dyDescent="0.25">
      <c r="A11" s="105"/>
      <c r="B11" s="105"/>
      <c r="C11" s="105"/>
      <c r="D11" s="105"/>
      <c r="E11" s="105"/>
      <c r="F11" s="105"/>
      <c r="G11" s="105"/>
      <c r="H11" s="105"/>
      <c r="I11" s="129"/>
      <c r="J11" s="107"/>
      <c r="K11" s="108"/>
      <c r="L11" s="105"/>
      <c r="M11" s="105"/>
      <c r="N11" s="105"/>
      <c r="O11" s="105"/>
    </row>
    <row r="12" spans="1:16" ht="15.75" hidden="1" x14ac:dyDescent="0.25">
      <c r="A12" s="105"/>
      <c r="B12" s="105"/>
      <c r="C12" s="105"/>
      <c r="D12" s="105"/>
      <c r="E12" s="105"/>
      <c r="F12" s="105"/>
      <c r="G12" s="107"/>
      <c r="H12" s="107"/>
      <c r="I12" s="98"/>
      <c r="J12" s="107"/>
      <c r="K12" s="108"/>
      <c r="L12" s="105"/>
      <c r="M12" s="105"/>
      <c r="N12" s="105"/>
      <c r="O12" s="105"/>
    </row>
    <row r="13" spans="1:16" ht="15.75" hidden="1" x14ac:dyDescent="0.25">
      <c r="A13" s="105"/>
      <c r="B13" s="105"/>
      <c r="C13" s="105"/>
      <c r="D13" s="105"/>
      <c r="E13" s="105"/>
      <c r="F13" s="105"/>
      <c r="G13" s="107"/>
      <c r="H13" s="107"/>
      <c r="I13" s="98"/>
      <c r="J13" s="107"/>
      <c r="K13" s="108"/>
      <c r="L13" s="105"/>
      <c r="M13" s="105"/>
      <c r="N13" s="105"/>
      <c r="O13" s="105"/>
    </row>
    <row r="14" spans="1:16" ht="15.75" x14ac:dyDescent="0.25">
      <c r="A14" s="105"/>
      <c r="B14" s="105"/>
      <c r="C14" s="105"/>
      <c r="D14" s="105"/>
      <c r="E14" s="105"/>
      <c r="F14" s="105"/>
      <c r="G14" s="107"/>
      <c r="H14" s="107"/>
      <c r="I14" s="98"/>
      <c r="J14" s="107"/>
      <c r="K14" s="108"/>
      <c r="L14" s="105"/>
      <c r="M14" s="105"/>
      <c r="N14" s="105"/>
      <c r="O14" s="105"/>
    </row>
    <row r="15" spans="1:16" ht="31.5" x14ac:dyDescent="0.25">
      <c r="A15" s="105"/>
      <c r="B15" s="115" t="s">
        <v>67</v>
      </c>
      <c r="C15" s="116" t="s">
        <v>14</v>
      </c>
      <c r="D15" s="116" t="s">
        <v>104</v>
      </c>
      <c r="E15" s="116" t="s">
        <v>69</v>
      </c>
      <c r="F15" s="116" t="s">
        <v>66</v>
      </c>
      <c r="G15" s="117" t="s">
        <v>102</v>
      </c>
      <c r="H15" s="117" t="s">
        <v>103</v>
      </c>
      <c r="I15" s="118" t="s">
        <v>110</v>
      </c>
      <c r="J15" s="118" t="s">
        <v>105</v>
      </c>
      <c r="K15" s="119" t="s">
        <v>106</v>
      </c>
      <c r="L15" s="119" t="s">
        <v>107</v>
      </c>
      <c r="M15" s="105"/>
      <c r="N15" s="105"/>
      <c r="O15" s="105"/>
    </row>
    <row r="16" spans="1:16" ht="15.75" x14ac:dyDescent="0.25">
      <c r="A16" s="105"/>
      <c r="B16" s="108">
        <v>1</v>
      </c>
      <c r="C16" s="130" t="s">
        <v>132</v>
      </c>
      <c r="D16" s="130" t="s">
        <v>133</v>
      </c>
      <c r="E16" s="132" t="s">
        <v>116</v>
      </c>
      <c r="F16" s="120" t="s">
        <v>134</v>
      </c>
      <c r="G16" s="140" t="s">
        <v>118</v>
      </c>
      <c r="H16" s="144" t="s">
        <v>135</v>
      </c>
      <c r="I16" s="138">
        <v>73614.62</v>
      </c>
      <c r="J16" s="138">
        <v>0</v>
      </c>
      <c r="K16" s="138">
        <f t="shared" ref="K16:K18" si="0">+I16</f>
        <v>73614.62</v>
      </c>
      <c r="L16" s="139" t="s">
        <v>112</v>
      </c>
      <c r="M16" s="105"/>
      <c r="N16" s="105"/>
      <c r="O16" s="105"/>
    </row>
    <row r="17" spans="1:15" ht="15.75" x14ac:dyDescent="0.25">
      <c r="A17" s="105"/>
      <c r="B17" s="108">
        <v>2</v>
      </c>
      <c r="C17" s="130" t="s">
        <v>136</v>
      </c>
      <c r="D17" s="130" t="s">
        <v>137</v>
      </c>
      <c r="E17" s="131" t="s">
        <v>140</v>
      </c>
      <c r="F17" s="120" t="s">
        <v>138</v>
      </c>
      <c r="G17" s="141" t="s">
        <v>119</v>
      </c>
      <c r="H17" s="144" t="s">
        <v>139</v>
      </c>
      <c r="I17" s="138">
        <v>149860</v>
      </c>
      <c r="J17" s="138">
        <v>0</v>
      </c>
      <c r="K17" s="138">
        <f t="shared" si="0"/>
        <v>149860</v>
      </c>
      <c r="L17" s="139" t="s">
        <v>112</v>
      </c>
      <c r="M17" s="105"/>
      <c r="N17" s="105"/>
      <c r="O17" s="105"/>
    </row>
    <row r="18" spans="1:15" ht="15.75" x14ac:dyDescent="0.25">
      <c r="A18" s="105"/>
      <c r="B18" s="108">
        <v>3</v>
      </c>
      <c r="C18" s="130" t="s">
        <v>141</v>
      </c>
      <c r="D18" s="130" t="s">
        <v>142</v>
      </c>
      <c r="E18" s="120" t="s">
        <v>120</v>
      </c>
      <c r="F18" s="120" t="s">
        <v>120</v>
      </c>
      <c r="G18" s="120" t="s">
        <v>120</v>
      </c>
      <c r="H18" s="144" t="s">
        <v>143</v>
      </c>
      <c r="I18" s="138">
        <f>55416.67+142916.67</f>
        <v>198333.34000000003</v>
      </c>
      <c r="J18" s="138"/>
      <c r="K18" s="138">
        <f t="shared" si="0"/>
        <v>198333.34000000003</v>
      </c>
      <c r="L18" s="139" t="s">
        <v>112</v>
      </c>
      <c r="M18" s="105"/>
      <c r="N18" s="105"/>
      <c r="O18" s="105"/>
    </row>
    <row r="19" spans="1:15" ht="16.5" thickBot="1" x14ac:dyDescent="0.3">
      <c r="A19" s="105"/>
      <c r="B19" s="189"/>
      <c r="C19" s="189"/>
      <c r="D19" s="189"/>
      <c r="E19" s="189"/>
      <c r="F19" s="108"/>
      <c r="G19" s="107"/>
      <c r="H19" s="107"/>
      <c r="I19" s="121">
        <f>SUM(I16:I18)</f>
        <v>421807.96</v>
      </c>
      <c r="J19" s="121">
        <f>SUM(J16:J17)</f>
        <v>0</v>
      </c>
      <c r="K19" s="121">
        <f>SUM(K16:K18)</f>
        <v>421807.96</v>
      </c>
      <c r="L19" s="121">
        <f>SUM(L16:L17)</f>
        <v>0</v>
      </c>
      <c r="M19" s="105"/>
      <c r="N19" s="105"/>
      <c r="O19" s="105"/>
    </row>
    <row r="20" spans="1:15" ht="17.25" thickTop="1" thickBot="1" x14ac:dyDescent="0.3">
      <c r="A20" s="105"/>
      <c r="B20" s="109"/>
      <c r="C20" s="109"/>
      <c r="D20" s="109"/>
      <c r="E20" s="109"/>
      <c r="F20" s="105"/>
      <c r="G20" s="107"/>
      <c r="H20" s="107"/>
      <c r="I20" s="108"/>
      <c r="J20" s="105"/>
      <c r="K20" s="108"/>
      <c r="L20" s="105"/>
      <c r="M20" s="105"/>
      <c r="N20" s="105"/>
      <c r="O20" s="105"/>
    </row>
    <row r="21" spans="1:15" ht="15.75" thickBot="1" x14ac:dyDescent="0.3">
      <c r="A21" s="113"/>
      <c r="B21" s="127" t="s">
        <v>108</v>
      </c>
      <c r="C21" s="128"/>
      <c r="D21" s="122"/>
      <c r="E21" s="123"/>
      <c r="F21" s="113"/>
      <c r="G21" s="113"/>
      <c r="H21" s="105"/>
      <c r="I21" s="108"/>
      <c r="J21" s="105"/>
      <c r="K21" s="108"/>
      <c r="L21" s="105"/>
      <c r="M21" s="105"/>
      <c r="N21" s="105"/>
      <c r="O21" s="105"/>
    </row>
    <row r="22" spans="1:15" ht="15.75" thickBot="1" x14ac:dyDescent="0.3">
      <c r="A22" s="113"/>
      <c r="B22" s="124" t="s">
        <v>109</v>
      </c>
      <c r="C22" s="125"/>
      <c r="D22" s="125"/>
      <c r="E22" s="126"/>
      <c r="F22" s="113"/>
      <c r="G22" s="113"/>
      <c r="H22" s="105"/>
      <c r="I22" s="108"/>
      <c r="J22" s="105"/>
      <c r="K22" s="108"/>
      <c r="L22" s="112"/>
      <c r="M22" s="105"/>
      <c r="N22" s="105"/>
      <c r="O22" s="105"/>
    </row>
    <row r="23" spans="1:15" x14ac:dyDescent="0.25">
      <c r="A23" s="113"/>
      <c r="B23" s="113"/>
      <c r="C23" s="113"/>
      <c r="D23" s="113"/>
      <c r="E23" s="113"/>
      <c r="F23" s="113"/>
      <c r="G23" s="113"/>
      <c r="H23" s="105"/>
      <c r="I23" s="108"/>
      <c r="J23" s="105"/>
      <c r="K23" s="108"/>
      <c r="L23" s="112"/>
      <c r="M23" s="105"/>
      <c r="N23" s="105"/>
      <c r="O23" s="105"/>
    </row>
    <row r="24" spans="1:15" x14ac:dyDescent="0.25">
      <c r="A24" s="113"/>
      <c r="B24" s="113"/>
      <c r="C24" s="113"/>
      <c r="D24" s="113"/>
      <c r="E24" s="113"/>
      <c r="F24" s="113"/>
      <c r="G24" s="113"/>
      <c r="H24" s="105"/>
      <c r="I24" s="108"/>
      <c r="J24" s="105"/>
      <c r="K24" s="108"/>
      <c r="L24" s="105"/>
      <c r="M24" s="105"/>
      <c r="N24" s="105"/>
      <c r="O24" s="105"/>
    </row>
    <row r="25" spans="1:15" x14ac:dyDescent="0.25">
      <c r="A25" s="113"/>
      <c r="B25" s="113"/>
      <c r="C25" s="113"/>
      <c r="D25" s="113"/>
      <c r="E25" s="113"/>
      <c r="F25" s="113"/>
      <c r="G25" s="113"/>
      <c r="H25" s="105"/>
      <c r="I25" s="108"/>
      <c r="J25" s="105"/>
      <c r="K25" s="108"/>
      <c r="L25" s="105"/>
      <c r="M25" s="105"/>
      <c r="N25" s="105"/>
      <c r="O25" s="105"/>
    </row>
    <row r="26" spans="1:15" x14ac:dyDescent="0.25">
      <c r="A26" s="113"/>
      <c r="B26" s="113"/>
      <c r="C26" s="113"/>
      <c r="D26" s="113"/>
      <c r="E26" s="113"/>
      <c r="F26" s="113"/>
      <c r="G26" s="113"/>
      <c r="H26" s="105"/>
      <c r="I26" s="108"/>
      <c r="J26" s="105"/>
      <c r="K26" s="108"/>
      <c r="L26" s="105"/>
      <c r="M26" s="105"/>
      <c r="N26" s="105"/>
      <c r="O26" s="105"/>
    </row>
    <row r="27" spans="1:15" x14ac:dyDescent="0.25">
      <c r="A27" s="113"/>
      <c r="B27" s="113"/>
      <c r="C27" s="113"/>
      <c r="D27" s="113"/>
      <c r="E27" s="146"/>
      <c r="F27" s="113"/>
      <c r="G27" s="113"/>
      <c r="H27" s="105"/>
      <c r="I27" s="108"/>
      <c r="J27" s="105"/>
      <c r="K27" s="108"/>
      <c r="L27" s="105"/>
      <c r="M27" s="105"/>
      <c r="N27" s="105"/>
      <c r="O27" s="105"/>
    </row>
    <row r="28" spans="1:15" x14ac:dyDescent="0.25">
      <c r="A28" s="113"/>
      <c r="B28" s="113"/>
      <c r="C28" s="113"/>
      <c r="D28" s="113"/>
      <c r="E28" s="146"/>
      <c r="F28" s="113"/>
      <c r="G28" s="113"/>
      <c r="H28" s="105"/>
      <c r="I28" s="108"/>
      <c r="J28" s="105"/>
      <c r="K28" s="108"/>
      <c r="L28" s="105"/>
      <c r="M28" s="105"/>
      <c r="N28" s="105"/>
      <c r="O28" s="105"/>
    </row>
    <row r="29" spans="1:15" x14ac:dyDescent="0.25">
      <c r="A29" s="113"/>
      <c r="B29" s="113"/>
      <c r="C29" s="113"/>
      <c r="D29" s="113"/>
      <c r="E29" s="146"/>
      <c r="F29" s="113"/>
      <c r="G29" s="113"/>
      <c r="H29" s="105"/>
      <c r="I29" s="108"/>
      <c r="J29" s="105"/>
      <c r="K29" s="108"/>
      <c r="L29" s="105"/>
      <c r="M29" s="105"/>
      <c r="N29" s="105"/>
      <c r="O29" s="105"/>
    </row>
    <row r="30" spans="1:15" x14ac:dyDescent="0.25">
      <c r="A30" s="113"/>
      <c r="B30" s="113"/>
      <c r="C30" s="113"/>
      <c r="D30" s="113"/>
      <c r="E30" s="146"/>
      <c r="F30" s="113"/>
      <c r="G30" s="113"/>
      <c r="H30" s="105"/>
      <c r="I30" s="108"/>
      <c r="J30" s="105"/>
      <c r="K30" s="108"/>
      <c r="L30" s="105"/>
      <c r="M30" s="105"/>
      <c r="N30" s="105"/>
      <c r="O30" s="105"/>
    </row>
    <row r="31" spans="1:15" x14ac:dyDescent="0.25">
      <c r="A31" s="113"/>
      <c r="B31" s="113"/>
      <c r="C31" s="113"/>
      <c r="D31" s="113"/>
      <c r="E31" s="146"/>
      <c r="F31" s="113"/>
      <c r="G31" s="113"/>
      <c r="H31" s="105"/>
      <c r="I31" s="108"/>
      <c r="J31" s="105"/>
      <c r="K31" s="108"/>
      <c r="L31" s="105"/>
      <c r="M31" s="105"/>
      <c r="N31" s="105"/>
      <c r="O31" s="105"/>
    </row>
    <row r="32" spans="1:15" x14ac:dyDescent="0.25">
      <c r="A32" s="113"/>
      <c r="B32" s="113"/>
      <c r="C32" s="113"/>
      <c r="D32" s="113"/>
      <c r="E32" s="146"/>
      <c r="F32" s="147"/>
      <c r="G32" s="113"/>
      <c r="H32" s="105"/>
      <c r="I32" s="108"/>
      <c r="J32" s="105"/>
      <c r="K32" s="108"/>
      <c r="L32" s="105"/>
      <c r="M32" s="105"/>
      <c r="N32" s="105"/>
      <c r="O32" s="105"/>
    </row>
    <row r="33" spans="1:15" x14ac:dyDescent="0.25">
      <c r="A33" s="113"/>
      <c r="B33" s="113"/>
      <c r="C33" s="113"/>
      <c r="D33" s="113"/>
      <c r="E33" s="113"/>
      <c r="F33" s="113"/>
      <c r="G33" s="113"/>
      <c r="H33" s="105"/>
      <c r="I33" s="108"/>
      <c r="J33" s="105"/>
      <c r="K33" s="108"/>
      <c r="L33" s="105"/>
      <c r="M33" s="105"/>
      <c r="N33" s="105"/>
      <c r="O33" s="105"/>
    </row>
    <row r="34" spans="1:15" x14ac:dyDescent="0.25">
      <c r="A34" s="114"/>
      <c r="B34" s="114"/>
      <c r="C34" s="114"/>
      <c r="D34" s="114"/>
      <c r="E34" s="114"/>
      <c r="F34" s="114"/>
      <c r="G34" s="114"/>
    </row>
    <row r="35" spans="1:15" x14ac:dyDescent="0.25">
      <c r="A35" s="114"/>
      <c r="B35" s="114"/>
      <c r="C35" s="114"/>
      <c r="D35" s="114"/>
      <c r="E35" s="114"/>
      <c r="F35" s="114"/>
      <c r="G35" s="114"/>
    </row>
  </sheetData>
  <mergeCells count="7">
    <mergeCell ref="B19:E19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B9" sqref="B9:G9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8" t="s">
        <v>0</v>
      </c>
      <c r="C5" s="178"/>
      <c r="D5" s="178"/>
      <c r="E5" s="178"/>
      <c r="F5" s="178"/>
      <c r="G5" s="178"/>
      <c r="H5" s="32"/>
      <c r="I5" s="14"/>
      <c r="J5" s="14"/>
      <c r="K5" s="14"/>
      <c r="L5" s="14"/>
      <c r="M5" s="14"/>
      <c r="N5" s="14"/>
    </row>
    <row r="6" spans="2:14" ht="15.75" x14ac:dyDescent="0.25">
      <c r="B6" s="193" t="s">
        <v>58</v>
      </c>
      <c r="C6" s="193"/>
      <c r="D6" s="193"/>
      <c r="E6" s="193"/>
      <c r="F6" s="193"/>
      <c r="G6" s="193"/>
      <c r="H6" s="33"/>
    </row>
    <row r="7" spans="2:14" ht="15.75" x14ac:dyDescent="0.25">
      <c r="B7" s="178" t="s">
        <v>9</v>
      </c>
      <c r="C7" s="178"/>
      <c r="D7" s="178"/>
      <c r="E7" s="178"/>
      <c r="F7" s="178"/>
      <c r="G7" s="178"/>
      <c r="H7" s="33"/>
    </row>
    <row r="8" spans="2:14" ht="15.75" x14ac:dyDescent="0.25">
      <c r="B8" s="193" t="s">
        <v>122</v>
      </c>
      <c r="C8" s="193"/>
      <c r="D8" s="193"/>
      <c r="E8" s="193"/>
      <c r="F8" s="193"/>
      <c r="G8" s="193"/>
      <c r="H8" s="33"/>
    </row>
    <row r="9" spans="2:14" ht="15.75" x14ac:dyDescent="0.25">
      <c r="B9" s="193" t="s">
        <v>86</v>
      </c>
      <c r="C9" s="193"/>
      <c r="D9" s="193"/>
      <c r="E9" s="193"/>
      <c r="F9" s="193"/>
      <c r="G9" s="193"/>
      <c r="H9" s="33"/>
    </row>
    <row r="10" spans="2:14" ht="15.75" x14ac:dyDescent="0.25">
      <c r="B10" s="188" t="s">
        <v>87</v>
      </c>
      <c r="C10" s="188"/>
      <c r="D10" s="188"/>
      <c r="E10" s="188"/>
      <c r="F10" s="188"/>
      <c r="G10" s="188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0"/>
      <c r="C24" s="70"/>
      <c r="D24" s="70"/>
      <c r="E24" s="70"/>
      <c r="F24" s="33"/>
      <c r="G24" s="33"/>
      <c r="H24" s="33"/>
    </row>
    <row r="25" spans="2:8" ht="15.75" x14ac:dyDescent="0.25">
      <c r="B25" s="70"/>
      <c r="C25" s="70"/>
      <c r="D25" s="70"/>
      <c r="E25" s="70"/>
      <c r="F25" s="33"/>
      <c r="G25" s="33"/>
      <c r="H25" s="33"/>
    </row>
    <row r="26" spans="2:8" ht="15.75" x14ac:dyDescent="0.25">
      <c r="B26" s="70"/>
      <c r="C26" s="70"/>
      <c r="D26" s="70"/>
      <c r="E26" s="70"/>
      <c r="F26" s="33"/>
      <c r="G26" s="33"/>
      <c r="H26" s="33"/>
    </row>
    <row r="27" spans="2:8" ht="15.75" x14ac:dyDescent="0.25">
      <c r="B27" s="70"/>
      <c r="C27" s="70"/>
      <c r="D27" s="70"/>
      <c r="E27" s="70"/>
      <c r="F27" s="33"/>
      <c r="H27" s="33"/>
    </row>
    <row r="28" spans="2:8" ht="15.75" x14ac:dyDescent="0.25">
      <c r="B28" s="70" t="s">
        <v>82</v>
      </c>
      <c r="C28" s="70"/>
      <c r="D28" s="70"/>
      <c r="E28" s="70"/>
      <c r="F28" s="33"/>
    </row>
    <row r="29" spans="2:8" x14ac:dyDescent="0.25">
      <c r="B29" s="70" t="s">
        <v>83</v>
      </c>
      <c r="C29" s="70"/>
      <c r="D29" s="70"/>
      <c r="E29" s="70"/>
    </row>
    <row r="30" spans="2:8" x14ac:dyDescent="0.25">
      <c r="B30" s="70"/>
      <c r="C30" s="70"/>
      <c r="D30" s="70"/>
      <c r="E30" s="70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rgb="FF92D050"/>
    <pageSetUpPr fitToPage="1"/>
  </sheetPr>
  <dimension ref="B2:L58"/>
  <sheetViews>
    <sheetView topLeftCell="B16" workbookViewId="0">
      <selection activeCell="G46" sqref="G46"/>
    </sheetView>
  </sheetViews>
  <sheetFormatPr defaultColWidth="19.140625" defaultRowHeight="15" x14ac:dyDescent="0.25"/>
  <cols>
    <col min="1" max="1" width="0" hidden="1" customWidth="1"/>
  </cols>
  <sheetData>
    <row r="2" spans="2:12" s="142" customFormat="1" x14ac:dyDescent="0.25"/>
    <row r="3" spans="2:12" s="142" customFormat="1" x14ac:dyDescent="0.25"/>
    <row r="4" spans="2:12" s="142" customFormat="1" x14ac:dyDescent="0.25">
      <c r="B4" s="149"/>
      <c r="C4" s="150"/>
      <c r="D4" s="150"/>
      <c r="E4" s="150"/>
      <c r="F4" s="194" t="s">
        <v>179</v>
      </c>
      <c r="G4" s="194"/>
      <c r="H4" s="194"/>
      <c r="I4" s="194"/>
      <c r="J4" s="151"/>
      <c r="K4" s="152"/>
      <c r="L4" s="153"/>
    </row>
    <row r="5" spans="2:12" x14ac:dyDescent="0.25">
      <c r="B5" s="149" t="s">
        <v>14</v>
      </c>
      <c r="C5" s="150" t="s">
        <v>144</v>
      </c>
      <c r="D5" s="150" t="s">
        <v>145</v>
      </c>
      <c r="E5" s="150" t="s">
        <v>146</v>
      </c>
      <c r="F5" s="150" t="s">
        <v>147</v>
      </c>
      <c r="G5" s="150" t="s">
        <v>148</v>
      </c>
      <c r="H5" s="154" t="s">
        <v>149</v>
      </c>
      <c r="I5" s="153" t="s">
        <v>150</v>
      </c>
      <c r="J5" s="150" t="s">
        <v>151</v>
      </c>
      <c r="K5" s="153" t="s">
        <v>152</v>
      </c>
      <c r="L5" s="153" t="s">
        <v>153</v>
      </c>
    </row>
    <row r="6" spans="2:12" x14ac:dyDescent="0.25">
      <c r="B6" s="155">
        <v>45026</v>
      </c>
      <c r="C6" s="156">
        <f>+[1]Existencia!$C$64</f>
        <v>1062</v>
      </c>
      <c r="D6" s="49" t="str">
        <f>+[1]Existencia!$D$64</f>
        <v>Cinta Doble Cara</v>
      </c>
      <c r="E6" s="133" t="s">
        <v>154</v>
      </c>
      <c r="F6" s="157">
        <v>2</v>
      </c>
      <c r="G6" s="133" t="s">
        <v>155</v>
      </c>
      <c r="H6" s="49" t="s">
        <v>156</v>
      </c>
      <c r="I6" s="158">
        <f>+[1]Existencia!$I$64</f>
        <v>175</v>
      </c>
      <c r="J6" s="159">
        <f>+F6*I6</f>
        <v>350</v>
      </c>
      <c r="K6" s="160">
        <f>+J6*0.18</f>
        <v>63</v>
      </c>
      <c r="L6" s="160">
        <f>+J6+K6</f>
        <v>413</v>
      </c>
    </row>
    <row r="7" spans="2:12" x14ac:dyDescent="0.25">
      <c r="B7" s="155">
        <v>45026</v>
      </c>
      <c r="C7" s="156">
        <f>+[1]Existencia!$C$171</f>
        <v>2141</v>
      </c>
      <c r="D7" s="49" t="str">
        <f>+[1]Existencia!$D$171</f>
        <v>(3)Servilletas C-Fold</v>
      </c>
      <c r="E7" s="133" t="s">
        <v>157</v>
      </c>
      <c r="F7" s="157">
        <v>27</v>
      </c>
      <c r="G7" s="133" t="s">
        <v>158</v>
      </c>
      <c r="H7" s="49" t="s">
        <v>159</v>
      </c>
      <c r="I7" s="158">
        <f>+[1]Existencia!$I$171</f>
        <v>74</v>
      </c>
      <c r="J7" s="159">
        <f t="shared" ref="J7:J38" si="0">+F7*I7</f>
        <v>1998</v>
      </c>
      <c r="K7" s="160">
        <f t="shared" ref="K7:K38" si="1">+J7*0.18</f>
        <v>359.64</v>
      </c>
      <c r="L7" s="160">
        <f t="shared" ref="L7:L38" si="2">+J7+K7</f>
        <v>2357.64</v>
      </c>
    </row>
    <row r="8" spans="2:12" x14ac:dyDescent="0.25">
      <c r="B8" s="155">
        <v>45026</v>
      </c>
      <c r="C8" s="156">
        <f>+[1]Existencia!$C$173</f>
        <v>2017</v>
      </c>
      <c r="D8" s="49" t="str">
        <f>+[1]Existencia!$D$173</f>
        <v>Azucar Blanca</v>
      </c>
      <c r="E8" s="133" t="s">
        <v>160</v>
      </c>
      <c r="F8" s="157">
        <v>2</v>
      </c>
      <c r="G8" s="133" t="s">
        <v>155</v>
      </c>
      <c r="H8" s="49" t="s">
        <v>159</v>
      </c>
      <c r="I8" s="158">
        <f>+[1]Existencia!$I$173</f>
        <v>170</v>
      </c>
      <c r="J8" s="159">
        <f t="shared" si="0"/>
        <v>340</v>
      </c>
      <c r="K8" s="160">
        <f>+J8*0.16</f>
        <v>54.4</v>
      </c>
      <c r="L8" s="160">
        <f t="shared" si="2"/>
        <v>394.4</v>
      </c>
    </row>
    <row r="9" spans="2:12" x14ac:dyDescent="0.25">
      <c r="B9" s="155">
        <v>45026</v>
      </c>
      <c r="C9" s="156">
        <f>+[1]Existencia!$C$175</f>
        <v>2018</v>
      </c>
      <c r="D9" s="49" t="str">
        <f>+[1]Existencia!$D$175</f>
        <v>Azucar parda</v>
      </c>
      <c r="E9" s="133" t="s">
        <v>160</v>
      </c>
      <c r="F9" s="157">
        <v>2</v>
      </c>
      <c r="G9" s="133" t="s">
        <v>155</v>
      </c>
      <c r="H9" s="49" t="s">
        <v>159</v>
      </c>
      <c r="I9" s="158">
        <f>+[1]Existencia!$I$175</f>
        <v>141</v>
      </c>
      <c r="J9" s="159">
        <f t="shared" si="0"/>
        <v>282</v>
      </c>
      <c r="K9" s="160">
        <f>+J9*0.16</f>
        <v>45.12</v>
      </c>
      <c r="L9" s="160">
        <f t="shared" si="2"/>
        <v>327.12</v>
      </c>
    </row>
    <row r="10" spans="2:12" x14ac:dyDescent="0.25">
      <c r="B10" s="155">
        <v>45026</v>
      </c>
      <c r="C10" s="156">
        <f>+[1]Existencia!$C$68</f>
        <v>1066</v>
      </c>
      <c r="D10" s="49" t="str">
        <f>+[1]Existencia!$D$68</f>
        <v>Paper Clips Jumbo</v>
      </c>
      <c r="E10" s="133" t="s">
        <v>154</v>
      </c>
      <c r="F10" s="157">
        <v>1</v>
      </c>
      <c r="G10" s="133" t="s">
        <v>161</v>
      </c>
      <c r="H10" s="49" t="s">
        <v>162</v>
      </c>
      <c r="I10" s="158">
        <f>+[1]Existencia!$I$68</f>
        <v>29.5</v>
      </c>
      <c r="J10" s="159">
        <f t="shared" si="0"/>
        <v>29.5</v>
      </c>
      <c r="K10" s="160">
        <f t="shared" si="1"/>
        <v>5.31</v>
      </c>
      <c r="L10" s="160">
        <f t="shared" si="2"/>
        <v>34.81</v>
      </c>
    </row>
    <row r="11" spans="2:12" x14ac:dyDescent="0.25">
      <c r="B11" s="155">
        <v>45026</v>
      </c>
      <c r="C11" s="156">
        <f>+[1]Existencia!$C$69</f>
        <v>1068</v>
      </c>
      <c r="D11" s="49" t="str">
        <f>+[1]Existencia!$D$69</f>
        <v>Paper Clips 33mm</v>
      </c>
      <c r="E11" s="133" t="s">
        <v>154</v>
      </c>
      <c r="F11" s="157">
        <v>1</v>
      </c>
      <c r="G11" s="133" t="s">
        <v>161</v>
      </c>
      <c r="H11" s="49" t="s">
        <v>162</v>
      </c>
      <c r="I11" s="158">
        <f>+[1]Existencia!$I$69</f>
        <v>14</v>
      </c>
      <c r="J11" s="159">
        <f t="shared" si="0"/>
        <v>14</v>
      </c>
      <c r="K11" s="160">
        <f t="shared" si="1"/>
        <v>2.52</v>
      </c>
      <c r="L11" s="160">
        <f t="shared" si="2"/>
        <v>16.52</v>
      </c>
    </row>
    <row r="12" spans="2:12" x14ac:dyDescent="0.25">
      <c r="B12" s="155">
        <v>45026</v>
      </c>
      <c r="C12" s="156">
        <f>+[1]Existencia!$C$74</f>
        <v>1074</v>
      </c>
      <c r="D12" s="49" t="str">
        <f>+[1]Existencia!$D$74</f>
        <v xml:space="preserve">Post It Memo Tip 3x5 </v>
      </c>
      <c r="E12" s="133" t="s">
        <v>154</v>
      </c>
      <c r="F12" s="157">
        <v>1</v>
      </c>
      <c r="G12" s="133" t="s">
        <v>155</v>
      </c>
      <c r="H12" s="49" t="s">
        <v>162</v>
      </c>
      <c r="I12" s="158">
        <f>+[1]Existencia!$I$74</f>
        <v>30</v>
      </c>
      <c r="J12" s="159">
        <f t="shared" si="0"/>
        <v>30</v>
      </c>
      <c r="K12" s="160">
        <f t="shared" si="1"/>
        <v>5.3999999999999995</v>
      </c>
      <c r="L12" s="160">
        <f t="shared" si="2"/>
        <v>35.4</v>
      </c>
    </row>
    <row r="13" spans="2:12" x14ac:dyDescent="0.25">
      <c r="B13" s="155">
        <v>45026</v>
      </c>
      <c r="C13" s="156">
        <f>+[1]Existencia!$C$78</f>
        <v>1077</v>
      </c>
      <c r="D13" s="49" t="str">
        <f>+[1]Existencia!$D$78</f>
        <v>Post It Mini Memo Tip 1 1/2x2 (pequeño)</v>
      </c>
      <c r="E13" s="133" t="s">
        <v>154</v>
      </c>
      <c r="F13" s="157">
        <v>2</v>
      </c>
      <c r="G13" s="133" t="s">
        <v>155</v>
      </c>
      <c r="H13" s="49" t="s">
        <v>162</v>
      </c>
      <c r="I13" s="158">
        <f>+[1]Existencia!$I$78</f>
        <v>23.25</v>
      </c>
      <c r="J13" s="159">
        <f t="shared" si="0"/>
        <v>46.5</v>
      </c>
      <c r="K13" s="160">
        <f t="shared" si="1"/>
        <v>8.3699999999999992</v>
      </c>
      <c r="L13" s="160">
        <f t="shared" si="2"/>
        <v>54.87</v>
      </c>
    </row>
    <row r="14" spans="2:12" x14ac:dyDescent="0.25">
      <c r="B14" s="155">
        <v>45026</v>
      </c>
      <c r="C14" s="156">
        <f>+[1]Existencia!$C$75</f>
        <v>1075</v>
      </c>
      <c r="D14" s="49" t="str">
        <f>+[1]Existencia!$D$75</f>
        <v>Post-It Memo Tip 3x3</v>
      </c>
      <c r="E14" s="133" t="s">
        <v>154</v>
      </c>
      <c r="F14" s="157">
        <v>1</v>
      </c>
      <c r="G14" s="133" t="s">
        <v>155</v>
      </c>
      <c r="H14" s="49" t="s">
        <v>162</v>
      </c>
      <c r="I14" s="158">
        <f>+[1]Existencia!$I$75</f>
        <v>13.76</v>
      </c>
      <c r="J14" s="159">
        <f t="shared" si="0"/>
        <v>13.76</v>
      </c>
      <c r="K14" s="160">
        <f t="shared" si="1"/>
        <v>2.4767999999999999</v>
      </c>
      <c r="L14" s="160">
        <f t="shared" si="2"/>
        <v>16.236799999999999</v>
      </c>
    </row>
    <row r="15" spans="2:12" x14ac:dyDescent="0.25">
      <c r="B15" s="155">
        <v>45026</v>
      </c>
      <c r="C15" s="156">
        <f>+[1]Existencia!$C$23</f>
        <v>1017</v>
      </c>
      <c r="D15" s="49" t="str">
        <f>+[1]Existencia!$D$23</f>
        <v>Protector Hojas Carpetas</v>
      </c>
      <c r="E15" s="133" t="s">
        <v>154</v>
      </c>
      <c r="F15" s="157">
        <v>1</v>
      </c>
      <c r="G15" s="133" t="s">
        <v>158</v>
      </c>
      <c r="H15" s="49" t="s">
        <v>156</v>
      </c>
      <c r="I15" s="158">
        <f>+[1]Existencia!$I$23</f>
        <v>130</v>
      </c>
      <c r="J15" s="159">
        <f t="shared" si="0"/>
        <v>130</v>
      </c>
      <c r="K15" s="160">
        <f t="shared" si="1"/>
        <v>23.4</v>
      </c>
      <c r="L15" s="160">
        <f t="shared" si="2"/>
        <v>153.4</v>
      </c>
    </row>
    <row r="16" spans="2:12" x14ac:dyDescent="0.25">
      <c r="B16" s="155">
        <v>45179</v>
      </c>
      <c r="C16" s="156">
        <f>+[1]Existencia!$C$56</f>
        <v>2063</v>
      </c>
      <c r="D16" s="49" t="str">
        <f>+[1]Existencia!$D$56</f>
        <v>(2) Libretas Peq. Blanca rayada</v>
      </c>
      <c r="E16" s="133" t="s">
        <v>154</v>
      </c>
      <c r="F16" s="157">
        <v>1</v>
      </c>
      <c r="G16" s="133" t="s">
        <v>163</v>
      </c>
      <c r="H16" s="49" t="s">
        <v>164</v>
      </c>
      <c r="I16" s="158">
        <f>+[1]Existencia!$I$56</f>
        <v>35</v>
      </c>
      <c r="J16" s="159">
        <f t="shared" si="0"/>
        <v>35</v>
      </c>
      <c r="K16" s="160">
        <f t="shared" si="1"/>
        <v>6.3</v>
      </c>
      <c r="L16" s="160">
        <f t="shared" si="2"/>
        <v>41.3</v>
      </c>
    </row>
    <row r="17" spans="2:12" x14ac:dyDescent="0.25">
      <c r="B17" s="155">
        <v>45179</v>
      </c>
      <c r="C17" s="156">
        <f>+C14</f>
        <v>1075</v>
      </c>
      <c r="D17" s="49" t="str">
        <f>+D14</f>
        <v>Post-It Memo Tip 3x3</v>
      </c>
      <c r="E17" s="133" t="s">
        <v>165</v>
      </c>
      <c r="F17" s="157">
        <v>1</v>
      </c>
      <c r="G17" s="133" t="s">
        <v>163</v>
      </c>
      <c r="H17" s="49" t="s">
        <v>164</v>
      </c>
      <c r="I17" s="158">
        <f>+I14</f>
        <v>13.76</v>
      </c>
      <c r="J17" s="159">
        <f t="shared" si="0"/>
        <v>13.76</v>
      </c>
      <c r="K17" s="160">
        <f t="shared" si="1"/>
        <v>2.4767999999999999</v>
      </c>
      <c r="L17" s="160">
        <f t="shared" si="2"/>
        <v>16.236799999999999</v>
      </c>
    </row>
    <row r="18" spans="2:12" x14ac:dyDescent="0.25">
      <c r="B18" s="155">
        <v>45179</v>
      </c>
      <c r="C18" s="156">
        <f>+[1]Existencia!$C$50</f>
        <v>1044</v>
      </c>
      <c r="D18" s="49" t="str">
        <f>+[1]Existencia!$D$50</f>
        <v>Sacagrapa pequeño</v>
      </c>
      <c r="E18" s="133" t="s">
        <v>154</v>
      </c>
      <c r="F18" s="157">
        <v>1</v>
      </c>
      <c r="G18" s="133" t="s">
        <v>155</v>
      </c>
      <c r="H18" s="49" t="s">
        <v>164</v>
      </c>
      <c r="I18" s="158">
        <f>+[1]Existencia!$I$50</f>
        <v>28</v>
      </c>
      <c r="J18" s="159">
        <f t="shared" si="0"/>
        <v>28</v>
      </c>
      <c r="K18" s="160">
        <f t="shared" si="1"/>
        <v>5.04</v>
      </c>
      <c r="L18" s="160">
        <f t="shared" si="2"/>
        <v>33.04</v>
      </c>
    </row>
    <row r="19" spans="2:12" x14ac:dyDescent="0.25">
      <c r="B19" s="155">
        <v>45179</v>
      </c>
      <c r="C19" s="156">
        <f>+[1]Existencia!$C$45</f>
        <v>1038</v>
      </c>
      <c r="D19" s="161" t="str">
        <f>+[1]Existencia!$D$45</f>
        <v>Lapiceros Talbot Azul</v>
      </c>
      <c r="E19" s="133" t="s">
        <v>154</v>
      </c>
      <c r="F19" s="157">
        <v>3</v>
      </c>
      <c r="G19" s="133" t="s">
        <v>155</v>
      </c>
      <c r="H19" s="49" t="s">
        <v>164</v>
      </c>
      <c r="I19" s="158">
        <f>+[1]Existencia!$I$45</f>
        <v>6.3</v>
      </c>
      <c r="J19" s="159">
        <f t="shared" si="0"/>
        <v>18.899999999999999</v>
      </c>
      <c r="K19" s="160">
        <v>0</v>
      </c>
      <c r="L19" s="160">
        <f t="shared" si="2"/>
        <v>18.899999999999999</v>
      </c>
    </row>
    <row r="20" spans="2:12" x14ac:dyDescent="0.25">
      <c r="B20" s="155">
        <v>45179</v>
      </c>
      <c r="C20" s="156">
        <f>+[1]Existencia!$C$104</f>
        <v>1100</v>
      </c>
      <c r="D20" s="49" t="str">
        <f>+[1]Existencia!$D$104</f>
        <v>Pilas AAA paquete de 2/1</v>
      </c>
      <c r="E20" s="133" t="s">
        <v>154</v>
      </c>
      <c r="F20" s="157">
        <v>2</v>
      </c>
      <c r="G20" s="133" t="s">
        <v>163</v>
      </c>
      <c r="H20" s="49" t="s">
        <v>164</v>
      </c>
      <c r="I20" s="158">
        <f>+[1]Existencia!$I$104</f>
        <v>118</v>
      </c>
      <c r="J20" s="159">
        <f t="shared" si="0"/>
        <v>236</v>
      </c>
      <c r="K20" s="160">
        <f t="shared" si="1"/>
        <v>42.48</v>
      </c>
      <c r="L20" s="160">
        <f t="shared" si="2"/>
        <v>278.48</v>
      </c>
    </row>
    <row r="21" spans="2:12" x14ac:dyDescent="0.25">
      <c r="B21" s="155">
        <v>45179</v>
      </c>
      <c r="C21" s="156">
        <f>+[1]Existencia!$C$109</f>
        <v>1108</v>
      </c>
      <c r="D21" s="49" t="str">
        <f>+[1]Existencia!$D$109</f>
        <v>Liquid Paper Lapiz</v>
      </c>
      <c r="E21" s="133" t="s">
        <v>154</v>
      </c>
      <c r="F21" s="157">
        <v>1</v>
      </c>
      <c r="G21" s="133" t="s">
        <v>155</v>
      </c>
      <c r="H21" s="49" t="s">
        <v>164</v>
      </c>
      <c r="I21" s="158">
        <f>+[1]Existencia!$I$109</f>
        <v>45</v>
      </c>
      <c r="J21" s="159">
        <f t="shared" si="0"/>
        <v>45</v>
      </c>
      <c r="K21" s="160">
        <f t="shared" si="1"/>
        <v>8.1</v>
      </c>
      <c r="L21" s="160">
        <f t="shared" si="2"/>
        <v>53.1</v>
      </c>
    </row>
    <row r="22" spans="2:12" x14ac:dyDescent="0.25">
      <c r="B22" s="155">
        <v>45240</v>
      </c>
      <c r="C22" s="156">
        <f>+[1]Existencia!$C$8</f>
        <v>2062</v>
      </c>
      <c r="D22" s="49" t="str">
        <f>+[1]Existencia!$D$8</f>
        <v xml:space="preserve">(2)Papel Bond 81/2 X11 </v>
      </c>
      <c r="E22" s="133" t="s">
        <v>166</v>
      </c>
      <c r="F22" s="157">
        <v>6</v>
      </c>
      <c r="G22" s="133" t="s">
        <v>167</v>
      </c>
      <c r="H22" s="49" t="s">
        <v>168</v>
      </c>
      <c r="I22" s="158">
        <f>+[1]Existencia!$I$8</f>
        <v>320</v>
      </c>
      <c r="J22" s="159">
        <f t="shared" si="0"/>
        <v>1920</v>
      </c>
      <c r="K22" s="160">
        <f t="shared" si="1"/>
        <v>345.59999999999997</v>
      </c>
      <c r="L22" s="160">
        <f t="shared" si="2"/>
        <v>2265.6</v>
      </c>
    </row>
    <row r="23" spans="2:12" x14ac:dyDescent="0.25">
      <c r="B23" s="155">
        <v>45270</v>
      </c>
      <c r="C23" s="156">
        <f>+[1]Existencia!$C$185</f>
        <v>2161</v>
      </c>
      <c r="D23" s="49" t="str">
        <f>+[1]Existencia!$D$185</f>
        <v>(2) Vasos de papel No. 7</v>
      </c>
      <c r="E23" s="133" t="s">
        <v>165</v>
      </c>
      <c r="F23" s="157">
        <v>5</v>
      </c>
      <c r="G23" s="133" t="s">
        <v>158</v>
      </c>
      <c r="H23" s="49" t="s">
        <v>159</v>
      </c>
      <c r="I23" s="158">
        <f>+[1]Existencia!$I$185</f>
        <v>230</v>
      </c>
      <c r="J23" s="159">
        <f t="shared" si="0"/>
        <v>1150</v>
      </c>
      <c r="K23" s="160">
        <f t="shared" si="1"/>
        <v>207</v>
      </c>
      <c r="L23" s="160">
        <f t="shared" si="2"/>
        <v>1357</v>
      </c>
    </row>
    <row r="24" spans="2:12" x14ac:dyDescent="0.25">
      <c r="B24" s="155">
        <v>45270</v>
      </c>
      <c r="C24" s="156">
        <f>+[1]Existencia!$C$191</f>
        <v>2109</v>
      </c>
      <c r="D24" s="49" t="str">
        <f>+[1]Existencia!$D$191</f>
        <v>(2) Vasos plasticos No. 10</v>
      </c>
      <c r="E24" s="133" t="s">
        <v>165</v>
      </c>
      <c r="F24" s="157">
        <v>8</v>
      </c>
      <c r="G24" s="133" t="s">
        <v>158</v>
      </c>
      <c r="H24" s="49" t="s">
        <v>159</v>
      </c>
      <c r="I24" s="158">
        <f>+[1]Existencia!$I$191</f>
        <v>110</v>
      </c>
      <c r="J24" s="159">
        <f t="shared" si="0"/>
        <v>880</v>
      </c>
      <c r="K24" s="160">
        <f t="shared" si="1"/>
        <v>158.4</v>
      </c>
      <c r="L24" s="160">
        <f t="shared" si="2"/>
        <v>1038.4000000000001</v>
      </c>
    </row>
    <row r="25" spans="2:12" x14ac:dyDescent="0.25">
      <c r="B25" s="155" t="s">
        <v>169</v>
      </c>
      <c r="C25" s="156">
        <f>+[1]Existencia!$C$131</f>
        <v>1133</v>
      </c>
      <c r="D25" s="49" t="str">
        <f>+[1]Existencia!$D$131</f>
        <v>Pegamento fuerte liquido Coqui</v>
      </c>
      <c r="E25" s="133" t="s">
        <v>154</v>
      </c>
      <c r="F25" s="157">
        <v>1</v>
      </c>
      <c r="G25" s="133" t="s">
        <v>155</v>
      </c>
      <c r="H25" s="49" t="s">
        <v>164</v>
      </c>
      <c r="I25" s="158">
        <f>+[1]Existencia!$I$131</f>
        <v>98</v>
      </c>
      <c r="J25" s="159">
        <f t="shared" si="0"/>
        <v>98</v>
      </c>
      <c r="K25" s="160">
        <f t="shared" si="1"/>
        <v>17.64</v>
      </c>
      <c r="L25" s="160">
        <f t="shared" si="2"/>
        <v>115.64</v>
      </c>
    </row>
    <row r="26" spans="2:12" x14ac:dyDescent="0.25">
      <c r="B26" s="155" t="s">
        <v>169</v>
      </c>
      <c r="C26" s="156">
        <f>+[1]Existencia!$C$62</f>
        <v>2181</v>
      </c>
      <c r="D26" s="49" t="str">
        <f>+[1]Existencia!$D$62</f>
        <v>(3)Cinta Pegante invisible</v>
      </c>
      <c r="E26" s="133" t="s">
        <v>154</v>
      </c>
      <c r="F26" s="157">
        <v>1</v>
      </c>
      <c r="G26" s="133" t="s">
        <v>155</v>
      </c>
      <c r="H26" s="49" t="s">
        <v>164</v>
      </c>
      <c r="I26" s="158">
        <f>+[1]Existencia!$I$62</f>
        <v>69</v>
      </c>
      <c r="J26" s="159">
        <f t="shared" si="0"/>
        <v>69</v>
      </c>
      <c r="K26" s="160">
        <f t="shared" si="1"/>
        <v>12.42</v>
      </c>
      <c r="L26" s="160">
        <f t="shared" si="2"/>
        <v>81.42</v>
      </c>
    </row>
    <row r="27" spans="2:12" x14ac:dyDescent="0.25">
      <c r="B27" s="155" t="s">
        <v>170</v>
      </c>
      <c r="C27" s="156">
        <f>+[1]Existencia!$C$228</f>
        <v>2043</v>
      </c>
      <c r="D27" s="49" t="str">
        <f>+[1]Existencia!$D$228</f>
        <v>Cuchara plasticas</v>
      </c>
      <c r="E27" s="133" t="s">
        <v>165</v>
      </c>
      <c r="F27" s="157">
        <v>1</v>
      </c>
      <c r="G27" s="133" t="s">
        <v>158</v>
      </c>
      <c r="H27" s="49" t="s">
        <v>159</v>
      </c>
      <c r="I27" s="158">
        <f>+[1]Existencia!$I$228</f>
        <v>14.3</v>
      </c>
      <c r="J27" s="159">
        <f t="shared" si="0"/>
        <v>14.3</v>
      </c>
      <c r="K27" s="160">
        <f t="shared" si="1"/>
        <v>2.5739999999999998</v>
      </c>
      <c r="L27" s="160">
        <f t="shared" si="2"/>
        <v>16.874000000000002</v>
      </c>
    </row>
    <row r="28" spans="2:12" x14ac:dyDescent="0.25">
      <c r="B28" s="155" t="s">
        <v>171</v>
      </c>
      <c r="C28" s="156">
        <f>+C26</f>
        <v>2181</v>
      </c>
      <c r="D28" s="49" t="str">
        <f>+D26</f>
        <v>(3)Cinta Pegante invisible</v>
      </c>
      <c r="E28" s="133" t="s">
        <v>154</v>
      </c>
      <c r="F28" s="157">
        <v>1</v>
      </c>
      <c r="G28" s="133" t="s">
        <v>155</v>
      </c>
      <c r="H28" s="49" t="s">
        <v>164</v>
      </c>
      <c r="I28" s="158">
        <f>+I26</f>
        <v>69</v>
      </c>
      <c r="J28" s="159">
        <f t="shared" si="0"/>
        <v>69</v>
      </c>
      <c r="K28" s="160">
        <f t="shared" si="1"/>
        <v>12.42</v>
      </c>
      <c r="L28" s="160">
        <f t="shared" si="2"/>
        <v>81.42</v>
      </c>
    </row>
    <row r="29" spans="2:12" x14ac:dyDescent="0.25">
      <c r="B29" s="155" t="s">
        <v>172</v>
      </c>
      <c r="C29" s="156">
        <f>+[1]Existencia!$C$195</f>
        <v>2144</v>
      </c>
      <c r="D29" s="49" t="str">
        <f>+[1]Existencia!$D$195</f>
        <v>(3) Servilletas</v>
      </c>
      <c r="E29" s="133" t="s">
        <v>157</v>
      </c>
      <c r="F29" s="157">
        <v>1</v>
      </c>
      <c r="G29" s="133" t="s">
        <v>173</v>
      </c>
      <c r="H29" s="49" t="s">
        <v>159</v>
      </c>
      <c r="I29" s="158">
        <f>+[1]Existencia!$I$195</f>
        <v>115</v>
      </c>
      <c r="J29" s="159">
        <f t="shared" si="0"/>
        <v>115</v>
      </c>
      <c r="K29" s="160">
        <f t="shared" si="1"/>
        <v>20.7</v>
      </c>
      <c r="L29" s="160">
        <f t="shared" si="2"/>
        <v>135.69999999999999</v>
      </c>
    </row>
    <row r="30" spans="2:12" x14ac:dyDescent="0.25">
      <c r="B30" s="155" t="s">
        <v>172</v>
      </c>
      <c r="C30" s="156">
        <f>+[1]Existencia!$C$239</f>
        <v>2159</v>
      </c>
      <c r="D30" s="49" t="str">
        <f>+[1]Existencia!$D$239</f>
        <v>(3) Papel dispensador</v>
      </c>
      <c r="E30" s="133" t="s">
        <v>157</v>
      </c>
      <c r="F30" s="157">
        <v>12</v>
      </c>
      <c r="G30" s="133" t="s">
        <v>163</v>
      </c>
      <c r="H30" s="49" t="s">
        <v>159</v>
      </c>
      <c r="I30" s="158">
        <f>+[1]Existencia!$I$239</f>
        <v>93</v>
      </c>
      <c r="J30" s="159">
        <f t="shared" si="0"/>
        <v>1116</v>
      </c>
      <c r="K30" s="160">
        <f t="shared" si="1"/>
        <v>200.88</v>
      </c>
      <c r="L30" s="160">
        <f t="shared" si="2"/>
        <v>1316.88</v>
      </c>
    </row>
    <row r="31" spans="2:12" x14ac:dyDescent="0.25">
      <c r="B31" s="155" t="s">
        <v>172</v>
      </c>
      <c r="C31" s="156">
        <v>2107</v>
      </c>
      <c r="D31" s="49" t="str">
        <f>+[1]Existencia!$D$181</f>
        <v>(2)Cremora Nestle 22Onz</v>
      </c>
      <c r="E31" s="133" t="s">
        <v>160</v>
      </c>
      <c r="F31" s="157">
        <v>3</v>
      </c>
      <c r="G31" s="133" t="s">
        <v>155</v>
      </c>
      <c r="H31" s="49" t="s">
        <v>159</v>
      </c>
      <c r="I31" s="158">
        <f>+[1]Existencia!$I$181</f>
        <v>445</v>
      </c>
      <c r="J31" s="159">
        <f t="shared" si="0"/>
        <v>1335</v>
      </c>
      <c r="K31" s="160">
        <f t="shared" si="1"/>
        <v>240.29999999999998</v>
      </c>
      <c r="L31" s="160">
        <f t="shared" si="2"/>
        <v>1575.3</v>
      </c>
    </row>
    <row r="32" spans="2:12" x14ac:dyDescent="0.25">
      <c r="B32" s="155" t="s">
        <v>172</v>
      </c>
      <c r="C32" s="156">
        <v>2019</v>
      </c>
      <c r="D32" s="49" t="str">
        <f>+[1]Existencia!$D$177</f>
        <v>Cremora Lite</v>
      </c>
      <c r="E32" s="133" t="s">
        <v>160</v>
      </c>
      <c r="F32" s="157">
        <v>1</v>
      </c>
      <c r="G32" s="133" t="s">
        <v>155</v>
      </c>
      <c r="H32" s="49" t="s">
        <v>159</v>
      </c>
      <c r="I32" s="158">
        <v>320</v>
      </c>
      <c r="J32" s="159">
        <f t="shared" si="0"/>
        <v>320</v>
      </c>
      <c r="K32" s="160">
        <f t="shared" si="1"/>
        <v>57.599999999999994</v>
      </c>
      <c r="L32" s="160">
        <f t="shared" si="2"/>
        <v>377.6</v>
      </c>
    </row>
    <row r="33" spans="2:12" x14ac:dyDescent="0.25">
      <c r="B33" s="155" t="s">
        <v>174</v>
      </c>
      <c r="C33" s="156">
        <f>+[1]Existencia!$C$210</f>
        <v>2113</v>
      </c>
      <c r="D33" s="49" t="str">
        <f>+[1]Existencia!$D$210</f>
        <v>(2) Detergente liquido pisos</v>
      </c>
      <c r="E33" s="133" t="s">
        <v>175</v>
      </c>
      <c r="F33" s="157">
        <v>1</v>
      </c>
      <c r="G33" s="133" t="s">
        <v>176</v>
      </c>
      <c r="H33" s="49" t="s">
        <v>159</v>
      </c>
      <c r="I33" s="158">
        <f>+[1]Existencia!$I$210</f>
        <v>330</v>
      </c>
      <c r="J33" s="159">
        <f t="shared" si="0"/>
        <v>330</v>
      </c>
      <c r="K33" s="160">
        <f t="shared" si="1"/>
        <v>59.4</v>
      </c>
      <c r="L33" s="160">
        <f t="shared" si="2"/>
        <v>389.4</v>
      </c>
    </row>
    <row r="34" spans="2:12" x14ac:dyDescent="0.25">
      <c r="B34" s="155" t="s">
        <v>132</v>
      </c>
      <c r="C34" s="156">
        <f>+[1]Existencia!$C$104</f>
        <v>1100</v>
      </c>
      <c r="D34" s="49" t="str">
        <f>+[1]Existencia!$D$104</f>
        <v>Pilas AAA paquete de 2/1</v>
      </c>
      <c r="E34" s="133" t="s">
        <v>177</v>
      </c>
      <c r="F34" s="157">
        <v>1</v>
      </c>
      <c r="G34" s="133" t="s">
        <v>163</v>
      </c>
      <c r="H34" s="49" t="s">
        <v>178</v>
      </c>
      <c r="I34" s="158">
        <f>+[1]Existencia!$I$104</f>
        <v>118</v>
      </c>
      <c r="J34" s="159">
        <f t="shared" si="0"/>
        <v>118</v>
      </c>
      <c r="K34" s="160">
        <f t="shared" si="1"/>
        <v>21.24</v>
      </c>
      <c r="L34" s="160">
        <f t="shared" si="2"/>
        <v>139.24</v>
      </c>
    </row>
    <row r="35" spans="2:12" x14ac:dyDescent="0.25">
      <c r="B35" s="155" t="s">
        <v>132</v>
      </c>
      <c r="C35" s="156">
        <f>+[1]Existencia!$C$84</f>
        <v>1082</v>
      </c>
      <c r="D35" s="49" t="str">
        <f>+[1]Existencia!$D$84</f>
        <v>Resaltador azul</v>
      </c>
      <c r="E35" s="133" t="s">
        <v>154</v>
      </c>
      <c r="F35" s="157">
        <v>1</v>
      </c>
      <c r="G35" s="133" t="s">
        <v>155</v>
      </c>
      <c r="H35" s="49" t="s">
        <v>156</v>
      </c>
      <c r="I35" s="158">
        <f>+[1]Existencia!$I$84</f>
        <v>22</v>
      </c>
      <c r="J35" s="159">
        <f t="shared" si="0"/>
        <v>22</v>
      </c>
      <c r="K35" s="160">
        <f t="shared" si="1"/>
        <v>3.96</v>
      </c>
      <c r="L35" s="160">
        <f t="shared" si="2"/>
        <v>25.96</v>
      </c>
    </row>
    <row r="36" spans="2:12" x14ac:dyDescent="0.25">
      <c r="B36" s="155" t="s">
        <v>132</v>
      </c>
      <c r="C36" s="156">
        <f>+[1]Existencia!$C$85</f>
        <v>1083</v>
      </c>
      <c r="D36" s="49" t="str">
        <f>+[1]Existencia!$D$85</f>
        <v>Resaltador naranja</v>
      </c>
      <c r="E36" s="133" t="s">
        <v>154</v>
      </c>
      <c r="F36" s="157">
        <v>1</v>
      </c>
      <c r="G36" s="133" t="s">
        <v>155</v>
      </c>
      <c r="H36" s="49" t="s">
        <v>156</v>
      </c>
      <c r="I36" s="158">
        <f>+[1]Existencia!$I$85</f>
        <v>22</v>
      </c>
      <c r="J36" s="159">
        <f t="shared" si="0"/>
        <v>22</v>
      </c>
      <c r="K36" s="160">
        <f t="shared" si="1"/>
        <v>3.96</v>
      </c>
      <c r="L36" s="160">
        <f t="shared" si="2"/>
        <v>25.96</v>
      </c>
    </row>
    <row r="37" spans="2:12" x14ac:dyDescent="0.25">
      <c r="B37" s="155" t="s">
        <v>132</v>
      </c>
      <c r="C37" s="156">
        <f>+[1]Existencia!$C$205</f>
        <v>2034</v>
      </c>
      <c r="D37" s="49" t="str">
        <f>+[1]Existencia!$D$205</f>
        <v>Cloro</v>
      </c>
      <c r="E37" s="133" t="s">
        <v>175</v>
      </c>
      <c r="F37" s="157">
        <v>2</v>
      </c>
      <c r="G37" s="133" t="s">
        <v>176</v>
      </c>
      <c r="H37" s="49" t="s">
        <v>159</v>
      </c>
      <c r="I37" s="158">
        <f>+[1]Existencia!$I$205</f>
        <v>80</v>
      </c>
      <c r="J37" s="159">
        <f t="shared" si="0"/>
        <v>160</v>
      </c>
      <c r="K37" s="160">
        <f t="shared" si="1"/>
        <v>28.799999999999997</v>
      </c>
      <c r="L37" s="160">
        <f t="shared" si="2"/>
        <v>188.8</v>
      </c>
    </row>
    <row r="38" spans="2:12" x14ac:dyDescent="0.25">
      <c r="B38" s="155" t="s">
        <v>132</v>
      </c>
      <c r="C38" s="156">
        <f>+[1]Existencia!$C$285</f>
        <v>2124</v>
      </c>
      <c r="D38" s="49" t="str">
        <f>+[1]Existencia!$D$285</f>
        <v>jabon de mano</v>
      </c>
      <c r="E38" s="133" t="s">
        <v>175</v>
      </c>
      <c r="F38" s="157">
        <v>1</v>
      </c>
      <c r="G38" s="133" t="s">
        <v>176</v>
      </c>
      <c r="H38" s="49" t="s">
        <v>159</v>
      </c>
      <c r="I38" s="158">
        <f>+[1]Existencia!$I$285</f>
        <v>198</v>
      </c>
      <c r="J38" s="159">
        <f t="shared" si="0"/>
        <v>198</v>
      </c>
      <c r="K38" s="160">
        <f t="shared" si="1"/>
        <v>35.64</v>
      </c>
      <c r="L38" s="160">
        <f t="shared" si="2"/>
        <v>233.64</v>
      </c>
    </row>
    <row r="39" spans="2:12" x14ac:dyDescent="0.25">
      <c r="B39" s="155" t="s">
        <v>132</v>
      </c>
      <c r="C39" s="156">
        <f>+[1]Existencia!$C$246</f>
        <v>2108</v>
      </c>
      <c r="D39" s="49" t="str">
        <f>+[1]Existencia!$D$246</f>
        <v>(2) Fundas Negras baño</v>
      </c>
      <c r="E39" s="133" t="s">
        <v>165</v>
      </c>
      <c r="F39" s="157">
        <v>2</v>
      </c>
      <c r="G39" s="162" t="s">
        <v>158</v>
      </c>
      <c r="H39" s="49" t="s">
        <v>159</v>
      </c>
      <c r="I39" s="158">
        <f>+[1]Existencia!$I$214</f>
        <v>230</v>
      </c>
      <c r="J39" s="159">
        <f>+F39*I39</f>
        <v>460</v>
      </c>
      <c r="K39" s="160">
        <f>+J39*0.18</f>
        <v>82.8</v>
      </c>
      <c r="L39" s="160">
        <f>+J39+K39</f>
        <v>542.79999999999995</v>
      </c>
    </row>
    <row r="40" spans="2:12" x14ac:dyDescent="0.25">
      <c r="B40" s="163" t="s">
        <v>132</v>
      </c>
      <c r="C40" s="164">
        <f>+[1]Existencia!$C$214</f>
        <v>2118</v>
      </c>
      <c r="D40" s="49" t="str">
        <f>+[1]Existencia!$D$214</f>
        <v>(2) Desinfectante/ambientador</v>
      </c>
      <c r="E40" s="133" t="s">
        <v>175</v>
      </c>
      <c r="F40" s="148">
        <v>1</v>
      </c>
      <c r="G40" s="133" t="s">
        <v>155</v>
      </c>
      <c r="H40" s="49" t="s">
        <v>159</v>
      </c>
      <c r="I40" s="165">
        <v>330</v>
      </c>
      <c r="J40" s="159">
        <f>+F40*I40</f>
        <v>330</v>
      </c>
      <c r="K40" s="160">
        <f>+J40*0.18</f>
        <v>59.4</v>
      </c>
      <c r="L40" s="160">
        <f>+J40+K40</f>
        <v>389.4</v>
      </c>
    </row>
    <row r="41" spans="2:12" ht="15.75" thickBot="1" x14ac:dyDescent="0.3">
      <c r="B41" s="145"/>
      <c r="C41" s="166"/>
      <c r="D41" s="25"/>
      <c r="E41" s="25"/>
      <c r="F41" s="167"/>
      <c r="G41" s="25"/>
      <c r="I41" s="142"/>
      <c r="J41" s="143"/>
      <c r="K41" s="168">
        <f>SUM(K6:K39)</f>
        <v>2145.3676000000005</v>
      </c>
      <c r="L41" s="168">
        <f>SUM(L6:L40)</f>
        <v>14541.487599999997</v>
      </c>
    </row>
    <row r="42" spans="2:12" ht="15.75" thickTop="1" x14ac:dyDescent="0.25"/>
    <row r="58" s="5" customFormat="1" x14ac:dyDescent="0.25"/>
  </sheetData>
  <mergeCells count="1">
    <mergeCell ref="F4:I4"/>
  </mergeCells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2023-11-17T15:42:12Z</cp:lastPrinted>
  <dcterms:created xsi:type="dcterms:W3CDTF">2018-04-17T18:57:16Z</dcterms:created>
  <dcterms:modified xsi:type="dcterms:W3CDTF">2023-11-20T13:13:41Z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